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5595"/>
  </bookViews>
  <sheets>
    <sheet name="01.01.2015" sheetId="7" r:id="rId1"/>
  </sheets>
  <definedNames>
    <definedName name="_xlnm._FilterDatabase" localSheetId="0" hidden="1">'01.01.2015'!$A$3:$CV$6</definedName>
    <definedName name="_xlnm.Print_Area" localSheetId="0">'01.01.2015'!$A$1:$CV$6</definedName>
    <definedName name="_xlnm.Print_Titles" localSheetId="0">'01.01.2015'!$A:$A</definedName>
    <definedName name="Z_8F857505_99F7_44A0_9311_0C036734EE4E_.wvu.Cols" localSheetId="0" hidden="1">'01.01.2015'!$M:$M,'01.01.2015'!$O:$O,'01.01.2015'!$Q:$Q</definedName>
    <definedName name="Z_8F857505_99F7_44A0_9311_0C036734EE4E_.wvu.FilterData" localSheetId="0" hidden="1">'01.01.2015'!$A$3:$CV$6</definedName>
    <definedName name="Z_8F857505_99F7_44A0_9311_0C036734EE4E_.wvu.PrintTitles" localSheetId="0" hidden="1">'01.01.2015'!$A:$A</definedName>
    <definedName name="Z_A2FD971F_E944_4D74_B779_A0EFF498D9F4_.wvu.FilterData" localSheetId="0" hidden="1">'01.01.2015'!$A$3:$CV$6</definedName>
    <definedName name="Z_A9585D8F_84FF_4B47_8C73_1E41499AFDEF_.wvu.FilterData" localSheetId="0" hidden="1">'01.01.2015'!$A$3:$CV$6</definedName>
    <definedName name="Z_C25F2E07_26D8_4FF3_99D5_BF02F5F80659_.wvu.FilterData" localSheetId="0" hidden="1">'01.01.2015'!$A$3:$CV$6</definedName>
    <definedName name="Z_F8663FA0_0F1B_4DD5_86AB_0F7B7AF3784A_.wvu.FilterData" localSheetId="0" hidden="1">'01.01.2015'!$A$3:$CV$6</definedName>
  </definedNames>
  <calcPr calcId="114210" fullCalcOnLoad="1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CQ4" i="7"/>
  <c r="BH5"/>
  <c r="X5"/>
  <c r="Z5"/>
  <c r="X4"/>
  <c r="Z4"/>
  <c r="I5"/>
  <c r="I4"/>
  <c r="CT5"/>
  <c r="CT4"/>
  <c r="CG5"/>
  <c r="CG4"/>
  <c r="CV5"/>
  <c r="CV4"/>
  <c r="CK5"/>
  <c r="CK4"/>
  <c r="CI5"/>
  <c r="CI4"/>
  <c r="CE5"/>
  <c r="CE4"/>
  <c r="CC5"/>
  <c r="CC4"/>
  <c r="CA5"/>
  <c r="CA4"/>
  <c r="BY5"/>
  <c r="BY4"/>
  <c r="BW5"/>
  <c r="BW4"/>
  <c r="BI5"/>
  <c r="BH4"/>
  <c r="BI4"/>
  <c r="BC5"/>
  <c r="BE5"/>
  <c r="BC4"/>
  <c r="BE4"/>
  <c r="AY5"/>
  <c r="AZ5"/>
  <c r="AY4"/>
  <c r="AZ4"/>
  <c r="S5"/>
  <c r="U5"/>
  <c r="S4"/>
  <c r="U4"/>
  <c r="AT5"/>
  <c r="AV5"/>
  <c r="AT4"/>
  <c r="AV4"/>
  <c r="K5"/>
  <c r="K4"/>
  <c r="AD4"/>
  <c r="AF4"/>
  <c r="AJ4"/>
  <c r="AL4"/>
  <c r="AO4"/>
  <c r="AQ4"/>
  <c r="BL4"/>
  <c r="BM4"/>
  <c r="BR4"/>
  <c r="BS4"/>
  <c r="BU4"/>
  <c r="CR4"/>
  <c r="AD5"/>
  <c r="AF5"/>
  <c r="AJ5"/>
  <c r="AL5"/>
  <c r="AO5"/>
  <c r="AQ5"/>
  <c r="BL5"/>
  <c r="BM5"/>
  <c r="BR5"/>
  <c r="BS5"/>
  <c r="BU5"/>
  <c r="CQ5"/>
  <c r="CR5"/>
  <c r="D6"/>
  <c r="E6"/>
  <c r="F6"/>
  <c r="G6"/>
  <c r="J6"/>
  <c r="L6"/>
  <c r="M6"/>
  <c r="N6"/>
  <c r="O6"/>
  <c r="P6"/>
  <c r="Q6"/>
  <c r="R6"/>
  <c r="T6"/>
  <c r="V6"/>
  <c r="W6"/>
  <c r="Y6"/>
  <c r="AA6"/>
  <c r="AB6"/>
  <c r="AC6"/>
  <c r="AE6"/>
  <c r="AG6"/>
  <c r="AH6"/>
  <c r="AI6"/>
  <c r="AM6"/>
  <c r="AN6"/>
  <c r="AU6"/>
  <c r="AW6"/>
  <c r="AX6"/>
  <c r="BA6"/>
  <c r="BB6"/>
  <c r="BJ6"/>
  <c r="BK6"/>
  <c r="BN6"/>
  <c r="BO6"/>
  <c r="BP6"/>
  <c r="BQ6"/>
  <c r="BT6"/>
  <c r="B5"/>
  <c r="B4"/>
  <c r="BC6"/>
  <c r="BD6"/>
  <c r="C4"/>
  <c r="C5"/>
</calcChain>
</file>

<file path=xl/sharedStrings.xml><?xml version="1.0" encoding="utf-8"?>
<sst xmlns="http://schemas.openxmlformats.org/spreadsheetml/2006/main" count="148" uniqueCount="105">
  <si>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</si>
  <si>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</si>
  <si>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</si>
  <si>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</si>
  <si>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</si>
  <si>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</si>
  <si>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</si>
  <si>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</si>
  <si>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</si>
  <si>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</si>
  <si>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</si>
  <si>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</si>
  <si>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</si>
  <si>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</si>
  <si>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</si>
  <si>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</si>
  <si>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</si>
  <si>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</si>
  <si>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</si>
  <si>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</si>
  <si>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</si>
  <si>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</si>
  <si>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</si>
  <si>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</si>
  <si>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</si>
  <si>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</si>
  <si>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</si>
  <si>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</si>
  <si>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</si>
  <si>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</si>
  <si>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</si>
  <si>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</si>
  <si>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</si>
  <si>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</si>
  <si>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</si>
  <si>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</si>
  <si>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</si>
  <si>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</si>
  <si>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</si>
  <si>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</si>
  <si>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</si>
  <si>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</si>
  <si>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</si>
  <si>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</si>
  <si>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</si>
  <si>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</si>
  <si>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</si>
  <si>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</si>
  <si>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</si>
  <si>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</si>
  <si>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</si>
  <si>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</si>
  <si>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</si>
  <si>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</si>
  <si>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</si>
  <si>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</si>
  <si>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</si>
  <si>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</si>
  <si>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</si>
  <si>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</si>
  <si>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</si>
  <si>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</si>
  <si>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</si>
  <si>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</si>
  <si>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</si>
  <si>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</si>
  <si>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</si>
  <si>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</si>
  <si>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</si>
  <si>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</si>
  <si>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</si>
  <si>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</si>
  <si>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</si>
  <si>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</si>
  <si>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</si>
  <si>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</si>
  <si>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</si>
  <si>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</si>
  <si>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</si>
  <si>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</si>
  <si>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</si>
  <si>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</si>
  <si>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</si>
  <si>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</si>
  <si>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</si>
  <si>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</si>
  <si>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</si>
  <si>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</si>
  <si>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</si>
  <si>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</si>
  <si>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</si>
  <si>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</si>
  <si>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</si>
  <si>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</si>
  <si>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</si>
  <si>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</si>
  <si>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</si>
  <si>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Вi– сумма задолженности  i-го поселения на начало отчетного года;</t>
  </si>
  <si>
    <t>1. Орловское городское поселение</t>
  </si>
  <si>
    <t xml:space="preserve"> 2. Орловское сельское поселение</t>
  </si>
  <si>
    <t>Решение Орловской городской Думы №1/3 от 11.11.2005г.</t>
  </si>
  <si>
    <t>27 / №171 от 14.11.2014 решение Думы, инф. Бюллетень</t>
  </si>
  <si>
    <t>Мониторинг оценки  качества организации и осуществления бюджетного процесса за  2015 год</t>
  </si>
  <si>
    <t>да</t>
  </si>
  <si>
    <t>не проводится работа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</si>
</sst>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b/>
      <sz val="10"/>
      <color indexed="4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49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7"/>
      <color indexed="49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5" fillId="2" borderId="0" xfId="0" applyFont="1" applyFill="1" applyBorder="1"/>
    <xf numFmtId="0" fontId="15" fillId="2" borderId="0" xfId="0" applyFont="1" applyFill="1"/>
    <xf numFmtId="166" fontId="16" fillId="2" borderId="0" xfId="0" applyNumberFormat="1" applyFont="1" applyFill="1" applyBorder="1" applyAlignment="1">
      <alignment horizontal="center"/>
    </xf>
    <xf numFmtId="166" fontId="16" fillId="2" borderId="0" xfId="0" applyNumberFormat="1" applyFont="1" applyFill="1" applyAlignment="1">
      <alignment horizontal="center"/>
    </xf>
    <xf numFmtId="4" fontId="8" fillId="3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4" fontId="5" fillId="2" borderId="0" xfId="0" applyNumberFormat="1" applyFont="1" applyFill="1" applyProtection="1"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166" fontId="17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165" fontId="5" fillId="2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8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6" fillId="3" borderId="1" xfId="0" applyFont="1" applyFill="1" applyBorder="1" applyProtection="1">
      <protection locked="0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4" fontId="7" fillId="3" borderId="2" xfId="0" applyNumberFormat="1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Alignment="1" applyProtection="1">
      <alignment horizontal="center"/>
      <protection locked="0"/>
    </xf>
    <xf numFmtId="166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66" fontId="19" fillId="3" borderId="1" xfId="0" applyNumberFormat="1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67" fontId="8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center"/>
      <protection locked="0"/>
    </xf>
    <xf numFmtId="4" fontId="10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vertical="top"/>
    </xf>
    <xf numFmtId="0" fontId="13" fillId="0" borderId="1" xfId="0" applyFont="1" applyBorder="1"/>
    <xf numFmtId="0" fontId="11" fillId="2" borderId="3" xfId="0" applyFont="1" applyFill="1" applyBorder="1" applyAlignment="1" applyProtection="1">
      <alignment horizontal="center" vertical="top" wrapText="1"/>
      <protection locked="0"/>
    </xf>
    <xf numFmtId="2" fontId="11" fillId="2" borderId="3" xfId="0" applyNumberFormat="1" applyFont="1" applyFill="1" applyBorder="1" applyAlignment="1" applyProtection="1">
      <alignment horizontal="center" vertical="top" wrapText="1"/>
      <protection locked="0"/>
    </xf>
    <xf numFmtId="2" fontId="20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21" fillId="2" borderId="3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166" fontId="11" fillId="2" borderId="4" xfId="0" applyNumberFormat="1" applyFont="1" applyFill="1" applyBorder="1" applyAlignment="1" applyProtection="1">
      <alignment horizontal="center" vertical="top" wrapText="1"/>
      <protection locked="0"/>
    </xf>
    <xf numFmtId="2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justify" vertical="top"/>
      <protection locked="0"/>
    </xf>
    <xf numFmtId="0" fontId="11" fillId="0" borderId="5" xfId="0" applyFont="1" applyBorder="1" applyAlignment="1" applyProtection="1">
      <alignment horizontal="justify" vertical="top"/>
      <protection locked="0"/>
    </xf>
    <xf numFmtId="0" fontId="11" fillId="0" borderId="0" xfId="0" applyFont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 wrapText="1"/>
    </xf>
    <xf numFmtId="165" fontId="11" fillId="0" borderId="4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14" fontId="22" fillId="3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>
      <alignment horizontal="center" wrapText="1"/>
    </xf>
    <xf numFmtId="0" fontId="11" fillId="2" borderId="6" xfId="0" applyFont="1" applyFill="1" applyBorder="1" applyAlignment="1" applyProtection="1">
      <alignment horizontal="center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"/>
  <sheetViews>
    <sheetView tabSelected="1" zoomScale="130" zoomScaleNormal="130" workbookViewId="0">
      <selection activeCell="CU4" sqref="CU4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/>
    <col min="42" max="45" width="9.140625" style="3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/>
    <col min="60" max="60" width="11.5703125" style="5" customWidth="1"/>
    <col min="61" max="61" width="9.140625" style="5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3" width="10.28515625" style="3" customWidth="1"/>
    <col min="84" max="84" width="11.140625" style="3" customWidth="1"/>
    <col min="85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1" width="10" style="3" customWidth="1"/>
    <col min="92" max="92" width="10.140625" style="3" customWidth="1"/>
    <col min="93" max="93" width="10.28515625" style="3" customWidth="1"/>
    <col min="94" max="94" width="11.7109375" style="3" customWidth="1"/>
    <col min="95" max="95" width="9.5703125" style="3" customWidth="1"/>
    <col min="96" max="100" width="11.7109375" style="3" customWidth="1"/>
    <col min="101" max="16384" width="9.140625" style="3"/>
  </cols>
  <sheetData>
    <row r="1" spans="1:100" s="1" customFormat="1">
      <c r="A1" s="28" t="s">
        <v>102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4" customFormat="1" ht="82.5" customHeight="1">
      <c r="A2" s="63" t="s">
        <v>0</v>
      </c>
      <c r="B2" s="63" t="s">
        <v>22</v>
      </c>
      <c r="C2" s="63" t="s">
        <v>23</v>
      </c>
      <c r="D2" s="102" t="s">
        <v>72</v>
      </c>
      <c r="E2" s="103"/>
      <c r="F2" s="103"/>
      <c r="G2" s="103"/>
      <c r="H2" s="103"/>
      <c r="I2" s="103"/>
      <c r="J2" s="103"/>
      <c r="K2" s="104"/>
      <c r="L2" s="105" t="s">
        <v>73</v>
      </c>
      <c r="M2" s="106"/>
      <c r="N2" s="106"/>
      <c r="O2" s="106"/>
      <c r="P2" s="106"/>
      <c r="Q2" s="106"/>
      <c r="R2" s="106"/>
      <c r="S2" s="106"/>
      <c r="T2" s="106"/>
      <c r="U2" s="107"/>
      <c r="V2" s="102" t="s">
        <v>74</v>
      </c>
      <c r="W2" s="103"/>
      <c r="X2" s="103"/>
      <c r="Y2" s="103"/>
      <c r="Z2" s="104"/>
      <c r="AA2" s="102" t="s">
        <v>75</v>
      </c>
      <c r="AB2" s="103"/>
      <c r="AC2" s="103"/>
      <c r="AD2" s="103"/>
      <c r="AE2" s="103"/>
      <c r="AF2" s="104"/>
      <c r="AG2" s="102" t="s">
        <v>53</v>
      </c>
      <c r="AH2" s="103"/>
      <c r="AI2" s="103"/>
      <c r="AJ2" s="103"/>
      <c r="AK2" s="103"/>
      <c r="AL2" s="104"/>
      <c r="AM2" s="102" t="s">
        <v>77</v>
      </c>
      <c r="AN2" s="103"/>
      <c r="AO2" s="103"/>
      <c r="AP2" s="103"/>
      <c r="AQ2" s="104"/>
      <c r="AR2" s="102" t="s">
        <v>56</v>
      </c>
      <c r="AS2" s="103"/>
      <c r="AT2" s="103"/>
      <c r="AU2" s="103"/>
      <c r="AV2" s="104"/>
      <c r="AW2" s="105" t="s">
        <v>94</v>
      </c>
      <c r="AX2" s="106"/>
      <c r="AY2" s="106"/>
      <c r="AZ2" s="107"/>
      <c r="BA2" s="105" t="s">
        <v>58</v>
      </c>
      <c r="BB2" s="106"/>
      <c r="BC2" s="106"/>
      <c r="BD2" s="106"/>
      <c r="BE2" s="107"/>
      <c r="BF2" s="105" t="s">
        <v>80</v>
      </c>
      <c r="BG2" s="106"/>
      <c r="BH2" s="106"/>
      <c r="BI2" s="107"/>
      <c r="BJ2" s="102" t="s">
        <v>82</v>
      </c>
      <c r="BK2" s="103"/>
      <c r="BL2" s="103"/>
      <c r="BM2" s="104"/>
      <c r="BN2" s="102" t="s">
        <v>59</v>
      </c>
      <c r="BO2" s="103"/>
      <c r="BP2" s="103"/>
      <c r="BQ2" s="103"/>
      <c r="BR2" s="103"/>
      <c r="BS2" s="104"/>
      <c r="BT2" s="102" t="s">
        <v>60</v>
      </c>
      <c r="BU2" s="104"/>
      <c r="BV2" s="102" t="s">
        <v>89</v>
      </c>
      <c r="BW2" s="104"/>
      <c r="BX2" s="102" t="s">
        <v>61</v>
      </c>
      <c r="BY2" s="104"/>
      <c r="BZ2" s="102" t="s">
        <v>62</v>
      </c>
      <c r="CA2" s="104"/>
      <c r="CB2" s="102" t="s">
        <v>84</v>
      </c>
      <c r="CC2" s="104"/>
      <c r="CD2" s="102" t="s">
        <v>64</v>
      </c>
      <c r="CE2" s="104"/>
      <c r="CF2" s="105" t="s">
        <v>69</v>
      </c>
      <c r="CG2" s="107"/>
      <c r="CH2" s="105" t="s">
        <v>66</v>
      </c>
      <c r="CI2" s="107"/>
      <c r="CJ2" s="105" t="s">
        <v>68</v>
      </c>
      <c r="CK2" s="107"/>
      <c r="CL2" s="105" t="s">
        <v>85</v>
      </c>
      <c r="CM2" s="106"/>
      <c r="CN2" s="106"/>
      <c r="CO2" s="106"/>
      <c r="CP2" s="106"/>
      <c r="CQ2" s="106"/>
      <c r="CR2" s="107"/>
      <c r="CS2" s="105" t="s">
        <v>70</v>
      </c>
      <c r="CT2" s="107"/>
      <c r="CU2" s="105" t="s">
        <v>71</v>
      </c>
      <c r="CV2" s="107"/>
    </row>
    <row r="3" spans="1:100" s="64" customFormat="1" ht="117.75" customHeight="1">
      <c r="A3" s="65"/>
      <c r="B3" s="65"/>
      <c r="C3" s="65"/>
      <c r="D3" s="66" t="s">
        <v>25</v>
      </c>
      <c r="E3" s="66" t="s">
        <v>3</v>
      </c>
      <c r="F3" s="66" t="s">
        <v>4</v>
      </c>
      <c r="G3" s="67" t="s">
        <v>5</v>
      </c>
      <c r="H3" s="68" t="s">
        <v>90</v>
      </c>
      <c r="I3" s="69" t="s">
        <v>1</v>
      </c>
      <c r="J3" s="68" t="s">
        <v>10</v>
      </c>
      <c r="K3" s="66" t="s">
        <v>9</v>
      </c>
      <c r="L3" s="66" t="s">
        <v>6</v>
      </c>
      <c r="M3" s="66" t="s">
        <v>40</v>
      </c>
      <c r="N3" s="66" t="s">
        <v>95</v>
      </c>
      <c r="O3" s="70" t="s">
        <v>7</v>
      </c>
      <c r="P3" s="67" t="s">
        <v>96</v>
      </c>
      <c r="Q3" s="67" t="s">
        <v>8</v>
      </c>
      <c r="R3" s="67" t="s">
        <v>26</v>
      </c>
      <c r="S3" s="71" t="s">
        <v>1</v>
      </c>
      <c r="T3" s="72" t="s">
        <v>10</v>
      </c>
      <c r="U3" s="66" t="s">
        <v>13</v>
      </c>
      <c r="V3" s="73" t="s">
        <v>27</v>
      </c>
      <c r="W3" s="73" t="s">
        <v>16</v>
      </c>
      <c r="X3" s="74" t="s">
        <v>1</v>
      </c>
      <c r="Y3" s="75" t="s">
        <v>10</v>
      </c>
      <c r="Z3" s="73" t="s">
        <v>17</v>
      </c>
      <c r="AA3" s="73" t="s">
        <v>41</v>
      </c>
      <c r="AB3" s="73" t="s">
        <v>18</v>
      </c>
      <c r="AC3" s="73" t="s">
        <v>19</v>
      </c>
      <c r="AD3" s="74" t="s">
        <v>1</v>
      </c>
      <c r="AE3" s="73" t="s">
        <v>10</v>
      </c>
      <c r="AF3" s="74" t="s">
        <v>17</v>
      </c>
      <c r="AG3" s="73" t="s">
        <v>76</v>
      </c>
      <c r="AH3" s="76" t="s">
        <v>91</v>
      </c>
      <c r="AI3" s="73" t="s">
        <v>46</v>
      </c>
      <c r="AJ3" s="74" t="s">
        <v>1</v>
      </c>
      <c r="AK3" s="73" t="s">
        <v>10</v>
      </c>
      <c r="AL3" s="74" t="s">
        <v>17</v>
      </c>
      <c r="AM3" s="73" t="s">
        <v>42</v>
      </c>
      <c r="AN3" s="73" t="s">
        <v>20</v>
      </c>
      <c r="AO3" s="77" t="s">
        <v>1</v>
      </c>
      <c r="AP3" s="73" t="s">
        <v>10</v>
      </c>
      <c r="AQ3" s="74" t="s">
        <v>17</v>
      </c>
      <c r="AR3" s="86" t="s">
        <v>54</v>
      </c>
      <c r="AS3" s="86" t="s">
        <v>55</v>
      </c>
      <c r="AT3" s="87" t="s">
        <v>1</v>
      </c>
      <c r="AU3" s="88" t="s">
        <v>10</v>
      </c>
      <c r="AV3" s="74" t="s">
        <v>17</v>
      </c>
      <c r="AW3" s="73" t="s">
        <v>50</v>
      </c>
      <c r="AX3" s="73" t="s">
        <v>51</v>
      </c>
      <c r="AY3" s="74" t="s">
        <v>1</v>
      </c>
      <c r="AZ3" s="78" t="s">
        <v>57</v>
      </c>
      <c r="BA3" s="73" t="s">
        <v>78</v>
      </c>
      <c r="BB3" s="83" t="s">
        <v>79</v>
      </c>
      <c r="BC3" s="73" t="s">
        <v>1</v>
      </c>
      <c r="BD3" s="73" t="s">
        <v>93</v>
      </c>
      <c r="BE3" s="73" t="s">
        <v>43</v>
      </c>
      <c r="BF3" s="81" t="s">
        <v>81</v>
      </c>
      <c r="BG3" s="82" t="s">
        <v>97</v>
      </c>
      <c r="BH3" s="73" t="s">
        <v>1</v>
      </c>
      <c r="BI3" s="73" t="s">
        <v>45</v>
      </c>
      <c r="BJ3" s="73" t="s">
        <v>47</v>
      </c>
      <c r="BK3" s="73" t="s">
        <v>28</v>
      </c>
      <c r="BL3" s="74" t="s">
        <v>1</v>
      </c>
      <c r="BM3" s="74" t="s">
        <v>29</v>
      </c>
      <c r="BN3" s="73" t="s">
        <v>35</v>
      </c>
      <c r="BO3" s="73" t="s">
        <v>36</v>
      </c>
      <c r="BP3" s="73" t="s">
        <v>37</v>
      </c>
      <c r="BQ3" s="73" t="s">
        <v>38</v>
      </c>
      <c r="BR3" s="74" t="s">
        <v>1</v>
      </c>
      <c r="BS3" s="73" t="s">
        <v>21</v>
      </c>
      <c r="BT3" s="73" t="s">
        <v>83</v>
      </c>
      <c r="BU3" s="73" t="s">
        <v>43</v>
      </c>
      <c r="BV3" s="80" t="s">
        <v>48</v>
      </c>
      <c r="BW3" s="73" t="s">
        <v>44</v>
      </c>
      <c r="BX3" s="80" t="s">
        <v>49</v>
      </c>
      <c r="BY3" s="73" t="s">
        <v>2</v>
      </c>
      <c r="BZ3" s="80" t="s">
        <v>39</v>
      </c>
      <c r="CA3" s="73" t="s">
        <v>2</v>
      </c>
      <c r="CB3" s="98" t="s">
        <v>92</v>
      </c>
      <c r="CC3" s="73" t="s">
        <v>2</v>
      </c>
      <c r="CD3" s="91" t="s">
        <v>63</v>
      </c>
      <c r="CE3" s="86" t="s">
        <v>2</v>
      </c>
      <c r="CF3" s="86" t="s">
        <v>88</v>
      </c>
      <c r="CG3" s="86" t="s">
        <v>2</v>
      </c>
      <c r="CH3" s="91" t="s">
        <v>67</v>
      </c>
      <c r="CI3" s="86" t="s">
        <v>2</v>
      </c>
      <c r="CJ3" s="93" t="s">
        <v>65</v>
      </c>
      <c r="CK3" s="86" t="s">
        <v>2</v>
      </c>
      <c r="CL3" s="79" t="s">
        <v>30</v>
      </c>
      <c r="CM3" s="79" t="s">
        <v>31</v>
      </c>
      <c r="CN3" s="79" t="s">
        <v>32</v>
      </c>
      <c r="CO3" s="79" t="s">
        <v>33</v>
      </c>
      <c r="CP3" s="79" t="s">
        <v>34</v>
      </c>
      <c r="CQ3" s="73" t="s">
        <v>1</v>
      </c>
      <c r="CR3" s="73" t="s">
        <v>24</v>
      </c>
      <c r="CS3" s="73" t="s">
        <v>86</v>
      </c>
      <c r="CT3" s="86" t="s">
        <v>2</v>
      </c>
      <c r="CU3" s="73" t="s">
        <v>87</v>
      </c>
      <c r="CV3" s="86" t="s">
        <v>2</v>
      </c>
    </row>
    <row r="4" spans="1:100" s="6" customFormat="1" ht="41.25" customHeight="1">
      <c r="A4" s="100" t="s">
        <v>98</v>
      </c>
      <c r="B4" s="41">
        <f>K4+U4+Z4+AF4+AL4+AQ4+AV4+AZ4+BE4+BI4+BM4+BS4+BU4+BW4+BY4+CA4+CC4+CE4+CG4+CI4+CK4+CR4+CT4+CV4</f>
        <v>3.5</v>
      </c>
      <c r="C4" s="41">
        <f>RANK(B4,B$4:B$5)</f>
        <v>2</v>
      </c>
      <c r="D4" s="42">
        <v>427.9</v>
      </c>
      <c r="E4" s="42">
        <v>16730.8</v>
      </c>
      <c r="F4" s="42">
        <v>4484.8999999999996</v>
      </c>
      <c r="G4" s="43">
        <v>0</v>
      </c>
      <c r="H4" s="43">
        <v>0</v>
      </c>
      <c r="I4" s="45">
        <f>(D4-H4)/(E4-F4-G4)</f>
        <v>3.4942307221192397E-2</v>
      </c>
      <c r="J4" s="46" t="s">
        <v>11</v>
      </c>
      <c r="K4" s="85">
        <f>IF(I4&lt;=0.05,1,0)</f>
        <v>1</v>
      </c>
      <c r="L4" s="42">
        <v>0</v>
      </c>
      <c r="M4" s="47"/>
      <c r="N4" s="42">
        <v>16446.2</v>
      </c>
      <c r="O4" s="42"/>
      <c r="P4" s="42">
        <v>4484.8999999999996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>
        <v>0</v>
      </c>
      <c r="W4" s="42">
        <v>1E-3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17158.7</v>
      </c>
      <c r="AC4" s="42">
        <v>162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427.9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2">
        <v>3632.9</v>
      </c>
      <c r="AN4" s="62">
        <v>3587</v>
      </c>
      <c r="AO4" s="51">
        <f>AM4/AN4</f>
        <v>1.0127962085308058</v>
      </c>
      <c r="AP4" s="46" t="s">
        <v>15</v>
      </c>
      <c r="AQ4" s="85">
        <f>IF(AO4&lt;=1,1,0)</f>
        <v>0</v>
      </c>
      <c r="AR4" s="50">
        <v>2393.5</v>
      </c>
      <c r="AS4" s="50">
        <v>2371.6999999999998</v>
      </c>
      <c r="AT4" s="51">
        <f>AR4/AS4</f>
        <v>1.0091917190201123</v>
      </c>
      <c r="AU4" s="46" t="s">
        <v>15</v>
      </c>
      <c r="AV4" s="85">
        <f>IF(AT4&lt;=1,1,0)</f>
        <v>0</v>
      </c>
      <c r="AW4" s="42">
        <v>7829</v>
      </c>
      <c r="AX4" s="42">
        <v>7806</v>
      </c>
      <c r="AY4" s="49">
        <f>AW4/AX4</f>
        <v>1.0029464514476043</v>
      </c>
      <c r="AZ4" s="85">
        <f>IF(AY4&lt;0.9,-1,IF(AY4&lt;=1.1,0,-1))</f>
        <v>0</v>
      </c>
      <c r="BA4" s="50">
        <v>7829</v>
      </c>
      <c r="BB4" s="50">
        <v>8077.7</v>
      </c>
      <c r="BC4" s="53">
        <f>BA4/BB4</f>
        <v>0.9692115329858747</v>
      </c>
      <c r="BD4" s="46">
        <v>1.0740000000000001</v>
      </c>
      <c r="BE4" s="85">
        <f>IF(BC4&lt;BD4,-1,IF(BC4&gt;=BD4,0))</f>
        <v>-1</v>
      </c>
      <c r="BF4" s="47">
        <v>984.8</v>
      </c>
      <c r="BG4" s="47">
        <v>325</v>
      </c>
      <c r="BH4" s="27">
        <f>BF4/BG4</f>
        <v>3.030153846153846</v>
      </c>
      <c r="BI4" s="85">
        <f>IF(BH4&lt;1,1,(IF(BH4=1,0,(IF(BH4&lt;=1.5,-1,-2)))))</f>
        <v>-2</v>
      </c>
      <c r="BJ4" s="50">
        <v>16568.3</v>
      </c>
      <c r="BK4" s="43">
        <v>17158.7</v>
      </c>
      <c r="BL4" s="49">
        <f>BJ4/BK4</f>
        <v>0.96559179891250491</v>
      </c>
      <c r="BM4" s="85">
        <f>IF(BL4&gt;=0.9,1,IF(BL4&lt;0.9,0))</f>
        <v>1</v>
      </c>
      <c r="BN4" s="50">
        <v>3045.9</v>
      </c>
      <c r="BO4" s="50">
        <v>3055.6</v>
      </c>
      <c r="BP4" s="50">
        <v>3399.8</v>
      </c>
      <c r="BQ4" s="50">
        <v>7657.4</v>
      </c>
      <c r="BR4" s="49">
        <f>BQ4/(1.1*(BN4+BO4+BP4)/3)</f>
        <v>2.1979958723351731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89"/>
      <c r="BW4" s="84">
        <f>IF(ISBLANK(BV4),0,-1)</f>
        <v>0</v>
      </c>
      <c r="BX4" s="89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6" t="s">
        <v>103</v>
      </c>
      <c r="CE4" s="92">
        <f>IF(ISBLANK(CD4),0,0.5)</f>
        <v>0.5</v>
      </c>
      <c r="CF4" s="101" t="s">
        <v>104</v>
      </c>
      <c r="CG4" s="85">
        <f>IF(ISBLANK(CF4),0,-1)</f>
        <v>-1</v>
      </c>
      <c r="CH4" s="95" t="s">
        <v>100</v>
      </c>
      <c r="CI4" s="94">
        <f>IF(ISBLANK(CH4),0,0.5)</f>
        <v>0.5</v>
      </c>
      <c r="CJ4" s="95"/>
      <c r="CK4" s="94">
        <f>IF(ISBLANK(CJ4),0,0.5)</f>
        <v>0</v>
      </c>
      <c r="CL4" s="99">
        <v>1</v>
      </c>
      <c r="CM4" s="99">
        <v>1</v>
      </c>
      <c r="CN4" s="99"/>
      <c r="CO4" s="90">
        <v>0</v>
      </c>
      <c r="CP4" s="99">
        <v>1</v>
      </c>
      <c r="CQ4" s="52">
        <f>CL4+CM4+CN4+CO4+CP4</f>
        <v>3</v>
      </c>
      <c r="CR4" s="85">
        <f>IF(CQ4=5,1,0)</f>
        <v>0</v>
      </c>
      <c r="CS4" s="46">
        <v>0</v>
      </c>
      <c r="CT4" s="85">
        <f>IF(ISBLANK(CS4),0,0.5)</f>
        <v>0.5</v>
      </c>
      <c r="CU4" s="97"/>
      <c r="CV4" s="85">
        <f>IF(ISBLANK(CU4),0,1)</f>
        <v>0</v>
      </c>
    </row>
    <row r="5" spans="1:100" s="6" customFormat="1" ht="49.5" customHeight="1">
      <c r="A5" s="100" t="s">
        <v>99</v>
      </c>
      <c r="B5" s="41">
        <f>K5+U5+Z5+AF5+AL5+AQ5+AV5+AZ5+BE5+BI5+BM5+BS5+BU5+BW5+BY5+CA5+CC5+CE5+CG5+CI5+CK5+CR5+CT5+CV5</f>
        <v>6.5</v>
      </c>
      <c r="C5" s="41">
        <f>RANK(B5,B$4:B$5)</f>
        <v>1</v>
      </c>
      <c r="D5" s="42">
        <v>-54.4</v>
      </c>
      <c r="E5" s="42">
        <v>23909.7</v>
      </c>
      <c r="F5" s="42">
        <v>15220.9</v>
      </c>
      <c r="G5" s="43">
        <v>0</v>
      </c>
      <c r="H5" s="43">
        <v>0</v>
      </c>
      <c r="I5" s="45">
        <f>(D5-H5)/(E5-F5-G5)</f>
        <v>-6.2609336156891618E-3</v>
      </c>
      <c r="J5" s="46" t="s">
        <v>11</v>
      </c>
      <c r="K5" s="85">
        <f>IF(I5&lt;=0.05,1,0)</f>
        <v>1</v>
      </c>
      <c r="L5" s="42">
        <v>56</v>
      </c>
      <c r="M5" s="47"/>
      <c r="N5" s="42">
        <v>24174.9</v>
      </c>
      <c r="O5" s="42"/>
      <c r="P5" s="42">
        <v>15239</v>
      </c>
      <c r="Q5" s="47"/>
      <c r="R5" s="44">
        <v>0</v>
      </c>
      <c r="S5" s="48">
        <f>(L5-R5)/(N5-P5-R5)</f>
        <v>6.2668561644602097E-3</v>
      </c>
      <c r="T5" s="46" t="s">
        <v>14</v>
      </c>
      <c r="U5" s="85">
        <f>IF(S5&lt;=0.5,1,0)</f>
        <v>1</v>
      </c>
      <c r="V5" s="42">
        <v>0</v>
      </c>
      <c r="W5" s="42">
        <v>1E-3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23855.3</v>
      </c>
      <c r="AC5" s="42">
        <v>151.4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-54.4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2">
        <v>8323.2999999999993</v>
      </c>
      <c r="AN5" s="62">
        <v>8765</v>
      </c>
      <c r="AO5" s="51">
        <f>AM5/AN5</f>
        <v>0.94960638904734729</v>
      </c>
      <c r="AP5" s="46" t="s">
        <v>15</v>
      </c>
      <c r="AQ5" s="85">
        <f>IF(AO5&lt;=1,1,0)</f>
        <v>1</v>
      </c>
      <c r="AR5" s="50">
        <v>5877.1</v>
      </c>
      <c r="AS5" s="50">
        <v>6584.6</v>
      </c>
      <c r="AT5" s="51">
        <f>AR5/AS5</f>
        <v>0.89255231904747445</v>
      </c>
      <c r="AU5" s="46" t="s">
        <v>15</v>
      </c>
      <c r="AV5" s="85">
        <f>IF(AT5&lt;=1,1,0)</f>
        <v>1</v>
      </c>
      <c r="AW5" s="42">
        <v>6501.6</v>
      </c>
      <c r="AX5" s="42">
        <v>6738.2</v>
      </c>
      <c r="AY5" s="49">
        <f>AW5/AX5</f>
        <v>0.96488676501142745</v>
      </c>
      <c r="AZ5" s="85">
        <f>IF(AY5&lt;0.9,-1,IF(AY5&lt;=1.1,0,-1))</f>
        <v>0</v>
      </c>
      <c r="BA5" s="50">
        <v>6501.6</v>
      </c>
      <c r="BB5" s="50">
        <v>5443.9</v>
      </c>
      <c r="BC5" s="53">
        <f>BA5/BB5</f>
        <v>1.1942908576571944</v>
      </c>
      <c r="BD5" s="46">
        <v>1.0740000000000001</v>
      </c>
      <c r="BE5" s="85">
        <f>IF(BC5&lt;BD5,-1,IF(BC5&gt;=BD5,0))</f>
        <v>0</v>
      </c>
      <c r="BF5" s="47">
        <v>1033.8</v>
      </c>
      <c r="BG5" s="47">
        <v>208.7</v>
      </c>
      <c r="BH5" s="27">
        <f>BF5/BG5</f>
        <v>4.9535218016291331</v>
      </c>
      <c r="BI5" s="85">
        <f>IF(BH5&lt;1,1,(IF(BH5=1,0,(IF(BH5&lt;=1.5,-1,-2)))))</f>
        <v>-2</v>
      </c>
      <c r="BJ5" s="50">
        <v>21509</v>
      </c>
      <c r="BK5" s="43">
        <v>23155.3</v>
      </c>
      <c r="BL5" s="49">
        <f>BJ5/BK5</f>
        <v>0.92890180649786447</v>
      </c>
      <c r="BM5" s="85">
        <f>IF(BL5&gt;=0.9,1,IF(BL5&lt;0.9,0))</f>
        <v>1</v>
      </c>
      <c r="BN5" s="50">
        <v>5478.5</v>
      </c>
      <c r="BO5" s="50">
        <v>5282.2</v>
      </c>
      <c r="BP5" s="50">
        <v>5618.1</v>
      </c>
      <c r="BQ5" s="50">
        <v>7476.5</v>
      </c>
      <c r="BR5" s="49">
        <f>BQ5/(1.1*(BN5+BO5+BP5)/3)</f>
        <v>1.2449296984794087</v>
      </c>
      <c r="BS5" s="85">
        <f>IF(BR5&lt;0.5,0,IF(BR5&lt;0.7,0.5,IF(BR5&lt;=1.3,1,IF(BR5&lt;=1.5,0.5,0))))</f>
        <v>1</v>
      </c>
      <c r="BT5" s="47"/>
      <c r="BU5" s="84">
        <f>IF(ISBLANK(BT5),0,-1)</f>
        <v>0</v>
      </c>
      <c r="BV5" s="89"/>
      <c r="BW5" s="84">
        <f>IF(ISBLANK(BV5),0,-1)</f>
        <v>0</v>
      </c>
      <c r="BX5" s="89">
        <v>2</v>
      </c>
      <c r="BY5" s="85">
        <f>IF(ISBLANK(BX5),0,-1)</f>
        <v>-1</v>
      </c>
      <c r="BZ5" s="46"/>
      <c r="CA5" s="85">
        <f>IF(ISBLANK(BZ5),0,-1)</f>
        <v>0</v>
      </c>
      <c r="CB5" s="46"/>
      <c r="CC5" s="85">
        <f>IF(ISBLANK(CB5),0,-1)</f>
        <v>0</v>
      </c>
      <c r="CD5" s="96" t="s">
        <v>103</v>
      </c>
      <c r="CE5" s="92">
        <f>IF(ISBLANK(CD5),0,0.5)</f>
        <v>0.5</v>
      </c>
      <c r="CF5" s="101" t="s">
        <v>104</v>
      </c>
      <c r="CG5" s="85">
        <f>IF(ISBLANK(CF5),0,-1)</f>
        <v>-1</v>
      </c>
      <c r="CH5" s="95" t="s">
        <v>101</v>
      </c>
      <c r="CI5" s="94">
        <f>IF(ISBLANK(CH5),0,0.5)</f>
        <v>0.5</v>
      </c>
      <c r="CJ5" s="95"/>
      <c r="CK5" s="94">
        <f>IF(ISBLANK(CJ5),0,0.5)</f>
        <v>0</v>
      </c>
      <c r="CL5" s="90">
        <v>1</v>
      </c>
      <c r="CM5" s="90">
        <v>1</v>
      </c>
      <c r="CN5" s="90"/>
      <c r="CO5" s="90">
        <v>1</v>
      </c>
      <c r="CP5" s="90">
        <v>1</v>
      </c>
      <c r="CQ5" s="52">
        <f>CL5+CM5+CN5+CO5+CP5</f>
        <v>4</v>
      </c>
      <c r="CR5" s="85">
        <f>IF(CQ5=5,1,0)</f>
        <v>0</v>
      </c>
      <c r="CS5" s="46">
        <v>1</v>
      </c>
      <c r="CT5" s="85">
        <f>IF(ISBLANK(CS5),0,0.5)</f>
        <v>0.5</v>
      </c>
      <c r="CU5" s="97"/>
      <c r="CV5" s="85">
        <f>IF(ISBLANK(CU5),0,1)</f>
        <v>0</v>
      </c>
    </row>
    <row r="6" spans="1:100" s="11" customFormat="1" ht="12" customHeight="1">
      <c r="A6" s="54" t="s">
        <v>52</v>
      </c>
      <c r="B6" s="55"/>
      <c r="C6" s="56"/>
      <c r="D6" s="56">
        <f>SUM(D4:D5)</f>
        <v>373.5</v>
      </c>
      <c r="E6" s="56">
        <f>SUM(E4:E5)</f>
        <v>40640.5</v>
      </c>
      <c r="F6" s="56">
        <f>SUM(F4:F5)</f>
        <v>19705.8</v>
      </c>
      <c r="G6" s="56">
        <f>SUM(G4:G5)</f>
        <v>0</v>
      </c>
      <c r="H6" s="56"/>
      <c r="I6" s="56"/>
      <c r="J6" s="56">
        <f>SUM(J4:J5)</f>
        <v>0</v>
      </c>
      <c r="K6" s="56"/>
      <c r="L6" s="56">
        <f t="shared" ref="L6:R6" si="0">SUM(L4:L5)</f>
        <v>56</v>
      </c>
      <c r="M6" s="56">
        <f t="shared" si="0"/>
        <v>0</v>
      </c>
      <c r="N6" s="56">
        <f t="shared" si="0"/>
        <v>40621.100000000006</v>
      </c>
      <c r="O6" s="56">
        <f t="shared" si="0"/>
        <v>0</v>
      </c>
      <c r="P6" s="56">
        <f t="shared" si="0"/>
        <v>19723.900000000001</v>
      </c>
      <c r="Q6" s="56">
        <f t="shared" si="0"/>
        <v>0</v>
      </c>
      <c r="R6" s="56">
        <f t="shared" si="0"/>
        <v>0</v>
      </c>
      <c r="S6" s="56"/>
      <c r="T6" s="56">
        <f>SUM(T4:T5)</f>
        <v>0</v>
      </c>
      <c r="U6" s="56"/>
      <c r="V6" s="56">
        <f>SUM(V4:V5)</f>
        <v>0</v>
      </c>
      <c r="W6" s="56">
        <f>SUM(W4:W5)</f>
        <v>2E-3</v>
      </c>
      <c r="X6" s="56"/>
      <c r="Y6" s="56">
        <f>SUM(Y4:Y5)</f>
        <v>0</v>
      </c>
      <c r="Z6" s="56"/>
      <c r="AA6" s="56">
        <f>SUM(AA4:AA5)</f>
        <v>0</v>
      </c>
      <c r="AB6" s="56">
        <f>SUM(AB4:AB5)</f>
        <v>41014</v>
      </c>
      <c r="AC6" s="56">
        <f>SUM(AC4:AC5)</f>
        <v>313.39999999999998</v>
      </c>
      <c r="AD6" s="56"/>
      <c r="AE6" s="56">
        <f>SUM(AE4:AE5)</f>
        <v>0</v>
      </c>
      <c r="AF6" s="56"/>
      <c r="AG6" s="56">
        <f>SUM(AG4:AG5)</f>
        <v>0</v>
      </c>
      <c r="AH6" s="56">
        <f>SUM(AH4:AH5)</f>
        <v>373.5</v>
      </c>
      <c r="AI6" s="56">
        <f>SUM(AI4:AI5)</f>
        <v>0</v>
      </c>
      <c r="AJ6" s="56"/>
      <c r="AK6" s="56"/>
      <c r="AL6" s="56"/>
      <c r="AM6" s="56">
        <f>SUM(AM4:AM5)</f>
        <v>11956.199999999999</v>
      </c>
      <c r="AN6" s="56">
        <f>SUM(AN4:AN5)</f>
        <v>12352</v>
      </c>
      <c r="AO6" s="56"/>
      <c r="AP6" s="56"/>
      <c r="AQ6" s="56"/>
      <c r="AR6" s="56"/>
      <c r="AS6" s="56"/>
      <c r="AT6" s="56"/>
      <c r="AU6" s="56">
        <f>SUM(AU4:AU5)</f>
        <v>0</v>
      </c>
      <c r="AV6" s="56"/>
      <c r="AW6" s="56">
        <f>SUM(AW4:AW5)</f>
        <v>14330.6</v>
      </c>
      <c r="AX6" s="57">
        <f>SUM(AX4:AX5)</f>
        <v>14544.2</v>
      </c>
      <c r="AY6" s="58"/>
      <c r="AZ6" s="56"/>
      <c r="BA6" s="56">
        <f>SUM(BA4:BA5)</f>
        <v>14330.6</v>
      </c>
      <c r="BB6" s="56">
        <f>SUM(BB4:BB5)</f>
        <v>13521.599999999999</v>
      </c>
      <c r="BC6" s="56">
        <f>SUM(BC4:BC5)</f>
        <v>2.1635023906430693</v>
      </c>
      <c r="BD6" s="56">
        <f>SUM(BD4:BD5)</f>
        <v>2.1480000000000001</v>
      </c>
      <c r="BE6" s="56"/>
      <c r="BF6" s="56"/>
      <c r="BG6" s="56"/>
      <c r="BH6" s="56"/>
      <c r="BI6" s="56"/>
      <c r="BJ6" s="56">
        <f>SUM(BJ4:BJ5)</f>
        <v>38077.300000000003</v>
      </c>
      <c r="BK6" s="56">
        <f>SUM(BK4:BK5)</f>
        <v>40314</v>
      </c>
      <c r="BL6" s="56"/>
      <c r="BM6" s="56"/>
      <c r="BN6" s="56">
        <f>SUM(BN4:BN5)</f>
        <v>8524.4</v>
      </c>
      <c r="BO6" s="56">
        <f>SUM(BO4:BO5)</f>
        <v>8337.7999999999993</v>
      </c>
      <c r="BP6" s="56">
        <f>SUM(BP4:BP5)</f>
        <v>9017.9000000000015</v>
      </c>
      <c r="BQ6" s="56">
        <f>SUM(BQ4:BQ5)</f>
        <v>15133.9</v>
      </c>
      <c r="BR6" s="56"/>
      <c r="BS6" s="56"/>
      <c r="BT6" s="56">
        <f>SUM(BT4:BT5)</f>
        <v>0</v>
      </c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9"/>
      <c r="CM6" s="60"/>
      <c r="CN6" s="61"/>
      <c r="CO6" s="60"/>
      <c r="CP6" s="60"/>
      <c r="CQ6" s="60"/>
      <c r="CR6" s="59"/>
      <c r="CS6" s="59"/>
      <c r="CT6" s="59"/>
      <c r="CU6" s="59"/>
      <c r="CV6" s="59"/>
    </row>
    <row r="7" spans="1:100" s="2" customFormat="1">
      <c r="D7" s="12"/>
      <c r="E7" s="13"/>
      <c r="G7" s="13"/>
      <c r="H7" s="13"/>
      <c r="I7" s="14"/>
      <c r="J7" s="15"/>
      <c r="K7" s="4"/>
      <c r="O7" s="12"/>
      <c r="P7" s="13"/>
      <c r="Q7" s="15"/>
      <c r="R7" s="15"/>
      <c r="S7" s="25"/>
      <c r="T7" s="4"/>
      <c r="U7" s="4"/>
      <c r="W7" s="12"/>
      <c r="X7" s="16"/>
      <c r="Y7" s="13"/>
      <c r="Z7" s="4"/>
      <c r="AD7" s="16"/>
      <c r="AF7" s="16"/>
      <c r="AH7" s="17"/>
      <c r="AJ7" s="16"/>
      <c r="AK7" s="18"/>
      <c r="AL7" s="4"/>
      <c r="AO7" s="18"/>
      <c r="AV7" s="4"/>
      <c r="AW7" s="19"/>
      <c r="AX7" s="13"/>
      <c r="AY7" s="16"/>
      <c r="AZ7" s="23"/>
      <c r="BE7" s="4"/>
      <c r="BF7" s="4"/>
      <c r="BG7" s="4"/>
      <c r="BH7" s="4"/>
      <c r="BI7" s="4"/>
      <c r="BL7" s="16"/>
      <c r="BR7" s="16"/>
      <c r="BS7" s="4"/>
    </row>
    <row r="8" spans="1:100">
      <c r="N8" s="20"/>
      <c r="W8" s="20"/>
    </row>
  </sheetData>
  <autoFilter ref="A3:CV6"/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CL2:CR2"/>
    <mergeCell ref="BZ2:CA2"/>
    <mergeCell ref="CB2:CC2"/>
    <mergeCell ref="CD2:CE2"/>
    <mergeCell ref="CF2:CG2"/>
    <mergeCell ref="CS2:CT2"/>
    <mergeCell ref="CJ2:CK2"/>
    <mergeCell ref="CH2:CI2"/>
    <mergeCell ref="BJ2:BM2"/>
    <mergeCell ref="BT2:BU2"/>
    <mergeCell ref="BV2:BW2"/>
    <mergeCell ref="BX2:BY2"/>
    <mergeCell ref="BN2:BS2"/>
    <mergeCell ref="BF2:BI2"/>
    <mergeCell ref="AR2:AV2"/>
    <mergeCell ref="BA2:BE2"/>
    <mergeCell ref="D2:K2"/>
    <mergeCell ref="L2:U2"/>
    <mergeCell ref="AA2:AF2"/>
    <mergeCell ref="AM2:AQ2"/>
    <mergeCell ref="V2:Z2"/>
    <mergeCell ref="AG2:AL2"/>
    <mergeCell ref="AW2:AZ2"/>
  </mergeCells>
  <phoneticPr fontId="0" type="noConversion"/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01.01.2015</vt:lpstr>
      <vt:lpstr>'01.01.2015'!Print_Area</vt:lpstr>
      <vt:lpstr>'01.01.2015'!Print_Titles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ИРИНА</cp:lastModifiedBy>
  <cp:lastPrinted>2016-04-13T09:11:09Z</cp:lastPrinted>
  <dcterms:created xsi:type="dcterms:W3CDTF">2009-01-27T10:52:16Z</dcterms:created>
  <dcterms:modified xsi:type="dcterms:W3CDTF">2016-04-13T09:11:17Z</dcterms:modified>
</cp:coreProperties>
</file>