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<sst xmlns="http://schemas.openxmlformats.org/spreadsheetml/2006/main" count="529" uniqueCount="190">
  <si>
    <t>Наименование расхода</t>
  </si>
  <si>
    <t>Целевая статья</t>
  </si>
  <si>
    <t xml:space="preserve"> Вид рас-хода</t>
  </si>
  <si>
    <t>2</t>
  </si>
  <si>
    <t>3</t>
  </si>
  <si>
    <t>4</t>
  </si>
  <si>
    <t/>
  </si>
  <si>
    <t>Всего расходов</t>
  </si>
  <si>
    <t>0000000000</t>
  </si>
  <si>
    <t>000</t>
  </si>
  <si>
    <t>Муниципальная программа Пижанского района Кировской области Развитие муниципального управления"</t>
  </si>
  <si>
    <t>Мероприятия не вошедшие в подпрограммы</t>
  </si>
  <si>
    <t>2600000000</t>
  </si>
  <si>
    <t>Подпрограмма "Функционирование администрации Пижанского района"</t>
  </si>
  <si>
    <t>Руководство и управление в сфере установленных функций органов местного самоуправления</t>
  </si>
  <si>
    <t>2600001000</t>
  </si>
  <si>
    <t>Глава муниципального образования</t>
  </si>
  <si>
    <t>2600001030</t>
  </si>
  <si>
    <t>Глава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</si>
  <si>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</si>
  <si>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</si>
  <si>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Финансовое обеспечение деятельности муниципальных учреждений</t>
  </si>
  <si>
    <t>2600003000</t>
  </si>
  <si>
    <t xml:space="preserve">Структурное подразделение, обеспечивающие обслуживание учреждений культуры сельского поселения </t>
  </si>
  <si>
    <t>2600003040</t>
  </si>
  <si>
    <t>Исполнительно-распорядительный огран муниципального образования</t>
  </si>
  <si>
    <t>Мероприятия в установленной сфере деятельности</t>
  </si>
  <si>
    <t>2600005000</t>
  </si>
  <si>
    <t>Мероприятия по обеспечению пожарной безопасности</t>
  </si>
  <si>
    <t>2600005860</t>
  </si>
  <si>
    <t>Закупка товаров, работ и услуг для государственных (муниципальных) нужд</t>
  </si>
  <si>
    <t>200</t>
  </si>
  <si>
    <t>Выполнение других обязательств государства</t>
  </si>
  <si>
    <t>2600006000</t>
  </si>
  <si>
    <t>Другие общегосударственные расходы</t>
  </si>
  <si>
    <t>2600006020</t>
  </si>
  <si>
    <t>Иные бюджетные ассигнования</t>
  </si>
  <si>
    <t>800</t>
  </si>
  <si>
    <t xml:space="preserve">Резервные фонды </t>
  </si>
  <si>
    <t>2600007000</t>
  </si>
  <si>
    <t>Резервные фонды местных администраций</t>
  </si>
  <si>
    <t>2600007010</t>
  </si>
  <si>
    <t>Социальное обеспечение и иные выплаты населению</t>
  </si>
  <si>
    <t>300</t>
  </si>
  <si>
    <t>8000000000</t>
  </si>
  <si>
    <t>Расходы за счёт средств областного бюджета</t>
  </si>
  <si>
    <t>8000001000</t>
  </si>
  <si>
    <t>Органы местного самоуправления</t>
  </si>
  <si>
    <t>8000001020</t>
  </si>
  <si>
    <t>Закупка товаров, работ и услуг для государственных нужд</t>
  </si>
  <si>
    <t>Расходы за счёт средств местного бюджета на софинансирование</t>
  </si>
  <si>
    <t>Расходы за счёт средств местного бюджета</t>
  </si>
  <si>
    <t>8000051180</t>
  </si>
  <si>
    <t>Обеспечение выполнения функций органов местного самоуправления</t>
  </si>
  <si>
    <t>Содержание работников, занимающихся техническим обеспечением и обслуживанием органов местного самоуправления</t>
  </si>
  <si>
    <t>8000003000</t>
  </si>
  <si>
    <t>Учреждения, обеспечивающие выполнение функций органами  местного самоуправления</t>
  </si>
  <si>
    <t>8000003030</t>
  </si>
  <si>
    <t>Проведение выборов и референдумов</t>
  </si>
  <si>
    <t>Выборы депутатов в районную Думу</t>
  </si>
  <si>
    <t>Доплаты к пенсиям, дополнительное пенсонное обеспечение</t>
  </si>
  <si>
    <t>8000008000</t>
  </si>
  <si>
    <t>Ежемесячная доплата к трудовой пенсии по старости (инвалидности) лицам, замещающим муниципальные должности и должности муниципальной службы</t>
  </si>
  <si>
    <t>8000008010</t>
  </si>
  <si>
    <t>Проведение референдумов</t>
  </si>
  <si>
    <t>8100000000</t>
  </si>
  <si>
    <t>Резервные фонды</t>
  </si>
  <si>
    <t>8100003000</t>
  </si>
  <si>
    <t>Резервный фонд администрации Пижанского района</t>
  </si>
  <si>
    <t>Обеспечение выполнения функций казенных учреждений</t>
  </si>
  <si>
    <t>8100003010</t>
  </si>
  <si>
    <t>Доплаты к пенсиям</t>
  </si>
  <si>
    <t>Обеспечение деятельности учреждений за счет доходов от оказания платных услуг (работ) получателями средств  бюджетов муниципальных районов</t>
  </si>
  <si>
    <t>8100003020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</si>
  <si>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</si>
  <si>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8200000000</t>
  </si>
  <si>
    <t xml:space="preserve"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находящихся на территориях муниципальных образований; государственный </t>
  </si>
  <si>
    <t>8200005000</t>
  </si>
  <si>
    <t>Мероприятия по  управлению муниципальной собственностью</t>
  </si>
  <si>
    <t>8200005800</t>
  </si>
  <si>
    <t>Осуществление деятельности по опеке и попечительству</t>
  </si>
  <si>
    <t>мероприятия по землеустройству и землепользованию</t>
  </si>
  <si>
    <t>8200005810</t>
  </si>
  <si>
    <t>Межбюджетные трансферты</t>
  </si>
  <si>
    <t>500</t>
  </si>
  <si>
    <t xml:space="preserve">Защита населения от болезней, общих для человека и животных, в части организации и содержания скотомогильников (биотермических ям), ликвидации закрытых скотомогильнтков на территории муниципальных районов и городских округов в соответствии с требованиями </t>
  </si>
  <si>
    <t>8300000000</t>
  </si>
  <si>
    <t>8300005000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</si>
  <si>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</t>
  </si>
  <si>
    <t>Благоустройство</t>
  </si>
  <si>
    <t>8300005820</t>
  </si>
  <si>
    <t>Приобретение (строительство) жилого помещения</t>
  </si>
  <si>
    <t>Ликвидация свалок</t>
  </si>
  <si>
    <t>8300005870</t>
  </si>
  <si>
    <t>Капитальные вложения в объекты недвижимого имущества государственной (муниципальной) собственности</t>
  </si>
  <si>
    <t>8400000000</t>
  </si>
  <si>
    <t>Расходы по администрированию</t>
  </si>
  <si>
    <t>8400005000</t>
  </si>
  <si>
    <t>Организация проведения мероприятий по предупреждению и ликвидации болезней животных и их лечению в части организации и прведения отлова, учёта, содержание и использование безнадзорных домашних животных на территории муниципальных районов и городских округ</t>
  </si>
  <si>
    <t>мероприятия в сфере жилищного строительства</t>
  </si>
  <si>
    <t>8400005840</t>
  </si>
  <si>
    <t>Осуществление переданных полномочий Российской Федерации по составлению (изменению)списков кандидатов в присяжные заседатели федеральных судов общей юрисдикции в Российской Федерации</t>
  </si>
  <si>
    <t>Мероприятия в области коммунального хозяйства</t>
  </si>
  <si>
    <t>8400005850</t>
  </si>
  <si>
    <t>Разработка ПДС на строительство водовода в г. Орлове</t>
  </si>
  <si>
    <t>8400005880</t>
  </si>
  <si>
    <t>8500000000</t>
  </si>
  <si>
    <t>Подпрограмма "Развитие физической культуры и спорта в Пижанском районе"</t>
  </si>
  <si>
    <t>8500005000</t>
  </si>
  <si>
    <t>Мероприятия в установленной сфере  деятельности</t>
  </si>
  <si>
    <t>Мероприятия по содержанию и ремонту автомобильных дорог общего пользования местного значения на территории Орловского района</t>
  </si>
  <si>
    <t>8500005830</t>
  </si>
  <si>
    <t>Мероприятия в сфере физкультуры и спорта</t>
  </si>
  <si>
    <r>
      <t xml:space="preserve">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к решению Орловской сельской Думы</t>
    </r>
  </si>
  <si>
    <t xml:space="preserve">Софинансирование за счет средств Муниципального образования инвестиционные программы и проекты развития общественной инфраструктуры муниципальных образований в Кировской области  </t>
  </si>
  <si>
    <t>«Надежда», ремонт крыши Дома культуры, дер. Поляки</t>
  </si>
  <si>
    <t>«Дом, в котором тепло-2», ремонт помещений дома культуры, с. Чудиново</t>
  </si>
  <si>
    <t>8100015177</t>
  </si>
  <si>
    <t>81000S5170</t>
  </si>
  <si>
    <t>81000S5176</t>
  </si>
  <si>
    <t>81000S5177</t>
  </si>
  <si>
    <t>«Да будет свет», ремонт системы уличного освещения, с. Тохтино</t>
  </si>
  <si>
    <t>8300015170</t>
  </si>
  <si>
    <t>8300015174</t>
  </si>
  <si>
    <t>8300015175</t>
  </si>
  <si>
    <t>«А свету мало так в Моржах  на улицах», ремонт системы  уличного освещения, дер. Моржи</t>
  </si>
  <si>
    <t>83000S5170</t>
  </si>
  <si>
    <t>83000S5174</t>
  </si>
  <si>
    <t>«Без воды нет жизни», ремонт наружных водопроводных сетей, дер. Цепели</t>
  </si>
  <si>
    <t>ремонт наружных водопроводных сетей, дер. Степановщина</t>
  </si>
  <si>
    <t>8400015170</t>
  </si>
  <si>
    <t>8400015172</t>
  </si>
  <si>
    <t>84000S5172</t>
  </si>
  <si>
    <t>84000S5173</t>
  </si>
  <si>
    <t>ремонт трубопереезда и подъездов к нему, дер. Болдычи</t>
  </si>
  <si>
    <t>8500015170</t>
  </si>
  <si>
    <t>8500015171</t>
  </si>
  <si>
    <t>85000S5170</t>
  </si>
  <si>
    <t>85000S5171</t>
  </si>
  <si>
    <t>Проведение выборов</t>
  </si>
  <si>
    <t>8000001040</t>
  </si>
  <si>
    <t>260001403А</t>
  </si>
  <si>
    <t>800001403А</t>
  </si>
  <si>
    <t>8300005890</t>
  </si>
  <si>
    <t>8300005894</t>
  </si>
  <si>
    <t>8300005895</t>
  </si>
  <si>
    <t>8400005892</t>
  </si>
  <si>
    <t>8400005890</t>
  </si>
  <si>
    <t>8400005893</t>
  </si>
  <si>
    <t>8500005891</t>
  </si>
  <si>
    <t>8500005890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</si>
  <si>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</si>
  <si>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8400015000</t>
  </si>
  <si>
    <t>2600014000</t>
  </si>
  <si>
    <t>Выравнивание бюджетной обеспеченности</t>
  </si>
  <si>
    <t>2600014030</t>
  </si>
  <si>
    <t>Выравнивание обеспеченности муниципальных образований по реализации ими их отдельных расходных обязательств</t>
  </si>
  <si>
    <t>8000014000</t>
  </si>
  <si>
    <t>8000014030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</si>
  <si>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</si>
  <si>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Инвестиционные программы и проекты развития общественной инфраструктуры муниципальных образований в Кировской области</t>
  </si>
  <si>
    <t>Мероприятия за счет экономии от ППМИ за счет денежных средств населения и спонсоров</t>
  </si>
  <si>
    <t>8100015000</t>
  </si>
  <si>
    <t>8300015000</t>
  </si>
  <si>
    <t>8500015000</t>
  </si>
  <si>
    <t xml:space="preserve">                                                                                                                       Приложение 3</t>
  </si>
  <si>
    <t>ИСПОЛНЕНИЕ</t>
  </si>
  <si>
    <t>Уточненный годовой план (тыс.рублей)</t>
  </si>
  <si>
    <t>Процент исполнения</t>
  </si>
  <si>
    <t>5</t>
  </si>
  <si>
    <t>6</t>
  </si>
  <si>
    <t xml:space="preserve">от     </t>
  </si>
  <si>
    <t>бюджетных ассигнований по целевым статьям (муниципальным программам Орловского сельского поселения и непрограммным направлениям деятельности), группам видов расходов классификации расходов бюджетов за 2017 год</t>
  </si>
  <si>
    <t>Исполнение за 2017 года (тыс.рублей)</t>
  </si>
  <si>
    <t>Муниципальная программа "Развитие муниципального управления на 2017-2020 годы"</t>
  </si>
  <si>
    <t>800000102Б</t>
  </si>
  <si>
    <t>Софинансирование за счет местного бюджета субсидии на выравнивание обеспеченности муниципальных образований</t>
  </si>
  <si>
    <t>Муниципальная программа "Сохранение и развитие культуры в Орловском сельском поселении на 2017-2020 годы"</t>
  </si>
  <si>
    <t>810000301Б</t>
  </si>
  <si>
    <t>810001403А</t>
  </si>
  <si>
    <t>8100015170</t>
  </si>
  <si>
    <t>Муниципальная программа "Благоустройство" на 2017-2020 годы</t>
  </si>
  <si>
    <t>Муниципальная программа "Управление  муниципальным имуществом на 2017-2020 годы</t>
  </si>
  <si>
    <t>Софинансирование за счет средств муниципального образования и других вкладов инвестиционные программы и проекты развития общественной инфраструктуры муниципальных образований в Кировской области</t>
  </si>
  <si>
    <t>Муниципальная программа "Комплексное развитие  коммунальной и жилищной инфраструктуры на 2017-2020 годы"</t>
  </si>
  <si>
    <t>8400015490</t>
  </si>
  <si>
    <t>84000S5490</t>
  </si>
  <si>
    <t>Реализация мероприятий, направленных на подготовку объектов коммунальной инфраструктуры к работе в осенне-зимний период</t>
  </si>
  <si>
    <t>Софинансирование за счет средств муниципального образования на реализацию мероприятий, направленных на подготовку объектов коммунальной инфраструктуры к работе в осенне-зимний период</t>
  </si>
  <si>
    <t>Муниципальная программа "Развитие транспортной системы на 2017-2020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</si>
</sst>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11" fontId="20" fillId="0" borderId="0" xfId="52" applyNumberFormat="1" applyFont="1" applyAlignment="1">
      <alignment horizontal="center" vertical="justify" wrapText="1"/>
      <protection/>
    </xf>
    <xf numFmtId="49" fontId="20" fillId="0" borderId="0" xfId="52" applyNumberFormat="1" applyFont="1" applyAlignment="1">
      <alignment horizontal="center" vertical="top" wrapText="1"/>
      <protection/>
    </xf>
    <xf numFmtId="0" fontId="20" fillId="0" borderId="0" xfId="52" applyNumberFormat="1" applyFont="1" applyAlignment="1">
      <alignment horizontal="center" vertical="top" wrapText="1"/>
      <protection/>
    </xf>
    <xf numFmtId="11" fontId="21" fillId="0" borderId="10" xfId="0" applyNumberFormat="1" applyFont="1" applyBorder="1" applyAlignment="1" quotePrefix="1">
      <alignment horizontal="center" vertical="justify" wrapText="1"/>
    </xf>
    <xf numFmtId="49" fontId="21" fillId="0" borderId="10" xfId="0" applyNumberFormat="1" applyFont="1" applyBorder="1" applyAlignment="1" quotePrefix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164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4" fontId="21" fillId="0" borderId="10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4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11" fontId="21" fillId="0" borderId="10" xfId="0" applyNumberFormat="1" applyFont="1" applyBorder="1" applyAlignment="1">
      <alignment vertical="justify"/>
    </xf>
    <xf numFmtId="164" fontId="21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 vertical="justify" wrapText="1"/>
    </xf>
    <xf numFmtId="0" fontId="0" fillId="0" borderId="0" xfId="0" applyNumberForma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1" fillId="0" borderId="0" xfId="0" applyFont="1" applyFill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9" fontId="22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0" fillId="0" borderId="0" xfId="52" applyNumberFormat="1" applyFont="1" applyAlignment="1">
      <alignment horizontal="center"/>
      <protection/>
    </xf>
    <xf numFmtId="49" fontId="20" fillId="0" borderId="0" xfId="52" applyNumberFormat="1" applyFont="1" applyAlignment="1">
      <alignment horizontal="center" wrapText="1"/>
      <protection/>
    </xf>
    <xf numFmtId="11" fontId="1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69" fontId="21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169" fontId="21" fillId="0" borderId="10" xfId="0" applyNumberFormat="1" applyFont="1" applyFill="1" applyBorder="1" applyAlignment="1">
      <alignment horizontal="center" vertical="top" wrapText="1"/>
    </xf>
    <xf numFmtId="169" fontId="22" fillId="0" borderId="10" xfId="0" applyNumberFormat="1" applyFont="1" applyBorder="1" applyAlignment="1">
      <alignment horizontal="center" vertical="top"/>
    </xf>
    <xf numFmtId="16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4" fillId="24" borderId="10" xfId="53" applyNumberFormat="1" applyFont="1" applyFill="1" applyBorder="1" applyAlignment="1">
      <alignment wrapText="1" readingOrder="1"/>
      <protection/>
    </xf>
    <xf numFmtId="0" fontId="22" fillId="0" borderId="10" xfId="0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11" fontId="21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8%20%20&#1074;&#1077;&#1076;&#1086;&#1084;&#1089;&#1090;&#1074;&#1077;&#1085;&#1085;&#1072;&#1103;%2016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4%20%20&#1074;&#1077;&#1076;&#1086;&#1084;&#1089;&#1090;&#1074;&#1077;&#1085;&#1085;&#1072;&#1103;%2016%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4%20%20&#1074;&#1077;&#1076;&#1086;&#1084;&#1089;&#1090;&#1074;&#1077;&#1085;&#1085;&#1072;&#1103;%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Лист2"/>
      <sheetName val="Лист3"/>
    </sheetNames>
    <sheetDataSet>
      <sheetData sheetId="0">
        <row r="17">
          <cell r="O17">
            <v>550.5</v>
          </cell>
          <cell r="R17">
            <v>550.5</v>
          </cell>
        </row>
        <row r="22">
          <cell r="O22">
            <v>7325.8</v>
          </cell>
          <cell r="R22">
            <v>7325.8</v>
          </cell>
        </row>
        <row r="23">
          <cell r="O23">
            <v>863.6</v>
          </cell>
          <cell r="R23">
            <v>859.9</v>
          </cell>
        </row>
        <row r="24">
          <cell r="O24">
            <v>17.2</v>
          </cell>
          <cell r="R24">
            <v>17.2</v>
          </cell>
        </row>
        <row r="29">
          <cell r="O29">
            <v>6.7</v>
          </cell>
        </row>
        <row r="38">
          <cell r="O38">
            <v>3028</v>
          </cell>
          <cell r="R38">
            <v>3008.9</v>
          </cell>
        </row>
        <row r="41">
          <cell r="O41">
            <v>1.5</v>
          </cell>
          <cell r="R41">
            <v>1.4</v>
          </cell>
        </row>
        <row r="49">
          <cell r="O49">
            <v>697.6</v>
          </cell>
          <cell r="R49">
            <v>547.8</v>
          </cell>
        </row>
        <row r="57">
          <cell r="O57">
            <v>758.6</v>
          </cell>
          <cell r="R57">
            <v>724</v>
          </cell>
        </row>
        <row r="58">
          <cell r="O58">
            <v>80</v>
          </cell>
          <cell r="R58">
            <v>74.2</v>
          </cell>
        </row>
        <row r="69">
          <cell r="O69">
            <v>10.5</v>
          </cell>
          <cell r="R69">
            <v>10.4</v>
          </cell>
        </row>
        <row r="75">
          <cell r="O75">
            <v>1299</v>
          </cell>
          <cell r="R75">
            <v>1171.2</v>
          </cell>
        </row>
        <row r="78">
          <cell r="O78">
            <v>563.6</v>
          </cell>
          <cell r="R78">
            <v>563.6</v>
          </cell>
        </row>
        <row r="90">
          <cell r="O90">
            <v>120.8</v>
          </cell>
          <cell r="R90">
            <v>109.5</v>
          </cell>
        </row>
        <row r="91">
          <cell r="O91">
            <v>50</v>
          </cell>
          <cell r="R91">
            <v>50</v>
          </cell>
        </row>
        <row r="97">
          <cell r="O97">
            <v>577.0840000000001</v>
          </cell>
          <cell r="R97">
            <v>503.9</v>
          </cell>
        </row>
        <row r="98">
          <cell r="O98">
            <v>0.616</v>
          </cell>
          <cell r="R98">
            <v>0.6</v>
          </cell>
        </row>
        <row r="99">
          <cell r="R99">
            <v>3.3</v>
          </cell>
        </row>
        <row r="103">
          <cell r="O103">
            <v>303.7</v>
          </cell>
          <cell r="R103">
            <v>291.2</v>
          </cell>
        </row>
        <row r="104">
          <cell r="O104">
            <v>16.683</v>
          </cell>
          <cell r="R104">
            <v>16.7</v>
          </cell>
        </row>
        <row r="109">
          <cell r="O109">
            <v>1202.1</v>
          </cell>
          <cell r="R109">
            <v>1202.1</v>
          </cell>
        </row>
        <row r="111">
          <cell r="O111">
            <v>969</v>
          </cell>
          <cell r="R111">
            <v>968.5</v>
          </cell>
        </row>
        <row r="113">
          <cell r="O113">
            <v>146.6</v>
          </cell>
          <cell r="R113">
            <v>96.3</v>
          </cell>
        </row>
        <row r="118">
          <cell r="O118">
            <v>1224.545</v>
          </cell>
          <cell r="R118">
            <v>612</v>
          </cell>
        </row>
        <row r="122">
          <cell r="O122">
            <v>367.1</v>
          </cell>
          <cell r="R122">
            <v>367.1</v>
          </cell>
        </row>
        <row r="124">
          <cell r="O124">
            <v>162.5</v>
          </cell>
          <cell r="R124">
            <v>130.5</v>
          </cell>
        </row>
        <row r="146">
          <cell r="O146">
            <v>5488.1</v>
          </cell>
          <cell r="R146">
            <v>5438.4</v>
          </cell>
        </row>
        <row r="147">
          <cell r="O147">
            <v>4749.8</v>
          </cell>
          <cell r="R147">
            <v>4733.2</v>
          </cell>
        </row>
        <row r="148">
          <cell r="O148">
            <v>3.5</v>
          </cell>
          <cell r="R148">
            <v>3.2</v>
          </cell>
        </row>
        <row r="150">
          <cell r="O150">
            <v>350</v>
          </cell>
          <cell r="R150">
            <v>320.6</v>
          </cell>
        </row>
        <row r="152">
          <cell r="O152">
            <v>4.370000000000001</v>
          </cell>
          <cell r="R152">
            <v>0.3</v>
          </cell>
        </row>
        <row r="154">
          <cell r="O154">
            <v>1052.8</v>
          </cell>
          <cell r="R154">
            <v>1052.8</v>
          </cell>
        </row>
        <row r="158">
          <cell r="O158">
            <v>1215</v>
          </cell>
        </row>
        <row r="169">
          <cell r="O169">
            <v>688</v>
          </cell>
          <cell r="R169">
            <v>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8"/>
  <sheetViews>
    <sheetView tabSelected="1" workbookViewId="0" topLeftCell="C1">
      <selection activeCell="C6" sqref="C6:G6"/>
    </sheetView>
  </sheetViews>
  <sheetFormatPr defaultColWidth="9.140625" defaultRowHeight="15"/>
  <cols>
    <col min="1" max="2" width="0" style="1" hidden="1" customWidth="1"/>
    <col min="3" max="3" width="55.00390625" style="28" customWidth="1"/>
    <col min="4" max="4" width="11.7109375" style="1" customWidth="1"/>
    <col min="5" max="5" width="6.57421875" style="1" customWidth="1"/>
    <col min="6" max="6" width="13.28125" style="29" customWidth="1"/>
    <col min="7" max="7" width="12.28125" style="0" customWidth="1"/>
    <col min="8" max="8" width="10.57421875" style="0" customWidth="1"/>
  </cols>
  <sheetData>
    <row r="2" spans="3:7" ht="18.75" customHeight="1">
      <c r="C2" s="44" t="s">
        <v>165</v>
      </c>
      <c r="D2" s="45"/>
      <c r="E2" s="45"/>
      <c r="F2" s="45"/>
      <c r="G2" s="57"/>
    </row>
    <row r="3" spans="3:7" ht="15.75" customHeight="1">
      <c r="C3" s="46" t="s">
        <v>113</v>
      </c>
      <c r="D3" s="45"/>
      <c r="E3" s="45"/>
      <c r="F3" s="45"/>
      <c r="G3" s="57"/>
    </row>
    <row r="4" spans="3:7" ht="18.75">
      <c r="C4" s="44" t="s">
        <v>171</v>
      </c>
      <c r="D4" s="45"/>
      <c r="E4" s="45"/>
      <c r="F4" s="45"/>
      <c r="G4" s="57"/>
    </row>
    <row r="5" spans="3:7" ht="30.75" customHeight="1">
      <c r="C5" s="42" t="s">
        <v>166</v>
      </c>
      <c r="D5" s="42"/>
      <c r="E5" s="42"/>
      <c r="F5" s="42"/>
      <c r="G5" s="57"/>
    </row>
    <row r="6" spans="3:7" ht="79.5" customHeight="1">
      <c r="C6" s="43" t="s">
        <v>172</v>
      </c>
      <c r="D6" s="43"/>
      <c r="E6" s="43"/>
      <c r="F6" s="43"/>
      <c r="G6" s="57"/>
    </row>
    <row r="7" spans="3:6" ht="14.25" customHeight="1">
      <c r="C7" s="2"/>
      <c r="D7" s="3"/>
      <c r="E7" s="3"/>
      <c r="F7" s="4"/>
    </row>
    <row r="8" spans="3:8" ht="85.5" customHeight="1">
      <c r="C8" s="5" t="s">
        <v>0</v>
      </c>
      <c r="D8" s="6" t="s">
        <v>1</v>
      </c>
      <c r="E8" s="7" t="s">
        <v>2</v>
      </c>
      <c r="F8" s="55" t="s">
        <v>167</v>
      </c>
      <c r="G8" s="55" t="s">
        <v>173</v>
      </c>
      <c r="H8" s="55" t="s">
        <v>168</v>
      </c>
    </row>
    <row r="9" spans="1:8" s="9" customFormat="1" ht="15">
      <c r="A9" s="8"/>
      <c r="B9" s="8"/>
      <c r="C9" s="56"/>
      <c r="D9" s="7" t="s">
        <v>3</v>
      </c>
      <c r="E9" s="7" t="s">
        <v>4</v>
      </c>
      <c r="F9" s="16" t="s">
        <v>5</v>
      </c>
      <c r="G9" s="16" t="s">
        <v>169</v>
      </c>
      <c r="H9" s="16" t="s">
        <v>170</v>
      </c>
    </row>
    <row r="10" spans="1:8" s="14" customFormat="1" ht="15">
      <c r="A10" s="10" t="s">
        <v>6</v>
      </c>
      <c r="B10" s="10" t="s">
        <v>6</v>
      </c>
      <c r="C10" s="11" t="s">
        <v>7</v>
      </c>
      <c r="D10" s="12" t="s">
        <v>8</v>
      </c>
      <c r="E10" s="12" t="s">
        <v>9</v>
      </c>
      <c r="F10" s="39">
        <f>SUM(F11+F32+F54+F78+F86+F108+F135)</f>
        <v>34205.798</v>
      </c>
      <c r="G10" s="39">
        <f>SUM(G11+G32+G54+G78+G86+G108+G135)</f>
        <v>32930.700000000004</v>
      </c>
      <c r="H10" s="50">
        <f>SUM(G10/F10*100)</f>
        <v>96.27227524409751</v>
      </c>
    </row>
    <row r="11" spans="1:8" s="9" customFormat="1" ht="15">
      <c r="A11" s="8" t="s">
        <v>10</v>
      </c>
      <c r="B11" s="8" t="s">
        <v>6</v>
      </c>
      <c r="C11" s="15" t="s">
        <v>11</v>
      </c>
      <c r="D11" s="7" t="s">
        <v>12</v>
      </c>
      <c r="E11" s="7" t="s">
        <v>9</v>
      </c>
      <c r="F11" s="16">
        <f>SUM(F12+F18+F21+F25+F15+F28)</f>
        <v>3600.5</v>
      </c>
      <c r="G11" s="16">
        <f>SUM(G12+G18+G21+G25+G15+G28)</f>
        <v>3571.2</v>
      </c>
      <c r="H11" s="51">
        <f aca="true" t="shared" si="0" ref="H11:H76">SUM(G11/F11*100)</f>
        <v>99.18622413553673</v>
      </c>
    </row>
    <row r="12" spans="1:8" s="9" customFormat="1" ht="25.5">
      <c r="A12" s="8" t="s">
        <v>13</v>
      </c>
      <c r="B12" s="8" t="s">
        <v>6</v>
      </c>
      <c r="C12" s="15" t="s">
        <v>14</v>
      </c>
      <c r="D12" s="7" t="s">
        <v>15</v>
      </c>
      <c r="E12" s="7" t="s">
        <v>9</v>
      </c>
      <c r="F12" s="16">
        <f>SUM(F13)</f>
        <v>550.5</v>
      </c>
      <c r="G12" s="16">
        <f>SUM(G13)</f>
        <v>550.5</v>
      </c>
      <c r="H12" s="51">
        <f t="shared" si="0"/>
        <v>100</v>
      </c>
    </row>
    <row r="13" spans="1:8" s="9" customFormat="1" ht="15">
      <c r="A13" s="8" t="s">
        <v>14</v>
      </c>
      <c r="B13" s="8" t="s">
        <v>6</v>
      </c>
      <c r="C13" s="15" t="s">
        <v>16</v>
      </c>
      <c r="D13" s="7" t="s">
        <v>17</v>
      </c>
      <c r="E13" s="7" t="s">
        <v>9</v>
      </c>
      <c r="F13" s="16">
        <f>F14</f>
        <v>550.5</v>
      </c>
      <c r="G13" s="52">
        <f>G14</f>
        <v>550.5</v>
      </c>
      <c r="H13" s="51">
        <f t="shared" si="0"/>
        <v>100</v>
      </c>
    </row>
    <row r="14" spans="1:8" s="9" customFormat="1" ht="51">
      <c r="A14" s="8" t="s">
        <v>18</v>
      </c>
      <c r="B14" s="8" t="s">
        <v>6</v>
      </c>
      <c r="C14" s="15" t="s">
        <v>19</v>
      </c>
      <c r="D14" s="7" t="s">
        <v>17</v>
      </c>
      <c r="E14" s="7" t="s">
        <v>20</v>
      </c>
      <c r="F14" s="16">
        <f>'[3]Лист1'!$O$17</f>
        <v>550.5</v>
      </c>
      <c r="G14" s="52">
        <f>'[3]Лист1'!$R$17</f>
        <v>550.5</v>
      </c>
      <c r="H14" s="51">
        <f t="shared" si="0"/>
        <v>100</v>
      </c>
    </row>
    <row r="15" spans="1:8" s="9" customFormat="1" ht="25.5">
      <c r="A15" s="8"/>
      <c r="B15" s="8"/>
      <c r="C15" s="15" t="s">
        <v>21</v>
      </c>
      <c r="D15" s="7" t="s">
        <v>22</v>
      </c>
      <c r="E15" s="7" t="s">
        <v>9</v>
      </c>
      <c r="F15" s="16">
        <f>F16</f>
        <v>3028</v>
      </c>
      <c r="G15" s="52">
        <f>G16</f>
        <v>3008.9</v>
      </c>
      <c r="H15" s="51">
        <f t="shared" si="0"/>
        <v>99.36922060766182</v>
      </c>
    </row>
    <row r="16" spans="1:8" s="9" customFormat="1" ht="25.5">
      <c r="A16" s="8" t="s">
        <v>18</v>
      </c>
      <c r="B16" s="8" t="s">
        <v>19</v>
      </c>
      <c r="C16" s="53" t="s">
        <v>23</v>
      </c>
      <c r="D16" s="7" t="s">
        <v>24</v>
      </c>
      <c r="E16" s="7" t="s">
        <v>9</v>
      </c>
      <c r="F16" s="16">
        <f>F17</f>
        <v>3028</v>
      </c>
      <c r="G16" s="52">
        <f>G17</f>
        <v>3008.9</v>
      </c>
      <c r="H16" s="51">
        <f t="shared" si="0"/>
        <v>99.36922060766182</v>
      </c>
    </row>
    <row r="17" spans="1:8" s="9" customFormat="1" ht="49.5" customHeight="1">
      <c r="A17" s="8" t="s">
        <v>25</v>
      </c>
      <c r="B17" s="8" t="s">
        <v>6</v>
      </c>
      <c r="C17" s="15" t="s">
        <v>19</v>
      </c>
      <c r="D17" s="7" t="s">
        <v>24</v>
      </c>
      <c r="E17" s="7" t="s">
        <v>20</v>
      </c>
      <c r="F17" s="16">
        <f>'[3]Лист1'!$O$38</f>
        <v>3028</v>
      </c>
      <c r="G17" s="52">
        <f>'[3]Лист1'!$R$38</f>
        <v>3008.9</v>
      </c>
      <c r="H17" s="51">
        <f t="shared" si="0"/>
        <v>99.36922060766182</v>
      </c>
    </row>
    <row r="18" spans="1:8" s="9" customFormat="1" ht="20.25" customHeight="1">
      <c r="A18" s="8"/>
      <c r="B18" s="8"/>
      <c r="C18" s="15" t="s">
        <v>26</v>
      </c>
      <c r="D18" s="7" t="s">
        <v>27</v>
      </c>
      <c r="E18" s="7" t="s">
        <v>9</v>
      </c>
      <c r="F18" s="16">
        <f>F19</f>
        <v>10.5</v>
      </c>
      <c r="G18" s="52">
        <f>G19</f>
        <v>10.4</v>
      </c>
      <c r="H18" s="51">
        <f t="shared" si="0"/>
        <v>99.04761904761905</v>
      </c>
    </row>
    <row r="19" spans="1:8" s="9" customFormat="1" ht="26.25" customHeight="1">
      <c r="A19" s="8"/>
      <c r="B19" s="8"/>
      <c r="C19" s="15" t="s">
        <v>28</v>
      </c>
      <c r="D19" s="7" t="s">
        <v>29</v>
      </c>
      <c r="E19" s="7" t="s">
        <v>9</v>
      </c>
      <c r="F19" s="16">
        <f>F20</f>
        <v>10.5</v>
      </c>
      <c r="G19" s="52">
        <f>G20</f>
        <v>10.4</v>
      </c>
      <c r="H19" s="51">
        <f t="shared" si="0"/>
        <v>99.04761904761905</v>
      </c>
    </row>
    <row r="20" spans="1:8" s="9" customFormat="1" ht="29.25" customHeight="1">
      <c r="A20" s="8"/>
      <c r="B20" s="8"/>
      <c r="C20" s="15" t="s">
        <v>30</v>
      </c>
      <c r="D20" s="7" t="s">
        <v>29</v>
      </c>
      <c r="E20" s="7" t="s">
        <v>31</v>
      </c>
      <c r="F20" s="16">
        <f>'[3]Лист1'!$O$69</f>
        <v>10.5</v>
      </c>
      <c r="G20" s="52">
        <f>'[3]Лист1'!$R$69</f>
        <v>10.4</v>
      </c>
      <c r="H20" s="51">
        <f t="shared" si="0"/>
        <v>99.04761904761905</v>
      </c>
    </row>
    <row r="21" spans="1:8" s="9" customFormat="1" ht="15">
      <c r="A21" s="8"/>
      <c r="B21" s="8"/>
      <c r="C21" s="15" t="s">
        <v>32</v>
      </c>
      <c r="D21" s="7" t="s">
        <v>33</v>
      </c>
      <c r="E21" s="7" t="s">
        <v>9</v>
      </c>
      <c r="F21" s="16">
        <f>F22</f>
        <v>1.5</v>
      </c>
      <c r="G21" s="52">
        <f>G22</f>
        <v>1.4</v>
      </c>
      <c r="H21" s="51">
        <f t="shared" si="0"/>
        <v>93.33333333333333</v>
      </c>
    </row>
    <row r="22" spans="1:8" s="9" customFormat="1" ht="15">
      <c r="A22" s="8"/>
      <c r="B22" s="8"/>
      <c r="C22" s="15" t="s">
        <v>34</v>
      </c>
      <c r="D22" s="7" t="s">
        <v>35</v>
      </c>
      <c r="E22" s="7" t="s">
        <v>9</v>
      </c>
      <c r="F22" s="16">
        <f>F23</f>
        <v>1.5</v>
      </c>
      <c r="G22" s="52">
        <f>G23</f>
        <v>1.4</v>
      </c>
      <c r="H22" s="51">
        <f t="shared" si="0"/>
        <v>93.33333333333333</v>
      </c>
    </row>
    <row r="23" spans="1:8" s="9" customFormat="1" ht="16.5" customHeight="1">
      <c r="A23" s="8"/>
      <c r="B23" s="8"/>
      <c r="C23" s="22" t="s">
        <v>36</v>
      </c>
      <c r="D23" s="7" t="s">
        <v>35</v>
      </c>
      <c r="E23" s="7" t="s">
        <v>37</v>
      </c>
      <c r="F23" s="16">
        <f>'[3]Лист1'!$O$41</f>
        <v>1.5</v>
      </c>
      <c r="G23" s="52">
        <f>'[3]Лист1'!$R$41</f>
        <v>1.4</v>
      </c>
      <c r="H23" s="51">
        <f t="shared" si="0"/>
        <v>93.33333333333333</v>
      </c>
    </row>
    <row r="24" spans="1:8" s="9" customFormat="1" ht="17.25" customHeight="1">
      <c r="A24" s="8"/>
      <c r="B24" s="8"/>
      <c r="C24" s="22" t="s">
        <v>38</v>
      </c>
      <c r="D24" s="7" t="s">
        <v>39</v>
      </c>
      <c r="E24" s="7" t="s">
        <v>9</v>
      </c>
      <c r="F24" s="16">
        <v>10</v>
      </c>
      <c r="G24" s="52"/>
      <c r="H24" s="51">
        <f t="shared" si="0"/>
        <v>0</v>
      </c>
    </row>
    <row r="25" spans="1:8" s="9" customFormat="1" ht="20.25" customHeight="1">
      <c r="A25" s="8"/>
      <c r="B25" s="8"/>
      <c r="C25" s="22" t="s">
        <v>40</v>
      </c>
      <c r="D25" s="7" t="s">
        <v>41</v>
      </c>
      <c r="E25" s="7" t="s">
        <v>9</v>
      </c>
      <c r="F25" s="16">
        <v>10</v>
      </c>
      <c r="G25" s="52"/>
      <c r="H25" s="51">
        <f t="shared" si="0"/>
        <v>0</v>
      </c>
    </row>
    <row r="26" spans="1:8" s="9" customFormat="1" ht="12.75" customHeight="1" hidden="1">
      <c r="A26" s="8"/>
      <c r="B26" s="8"/>
      <c r="C26" s="22" t="s">
        <v>42</v>
      </c>
      <c r="D26" s="7" t="s">
        <v>41</v>
      </c>
      <c r="E26" s="7" t="s">
        <v>43</v>
      </c>
      <c r="F26" s="16"/>
      <c r="G26" s="52"/>
      <c r="H26" s="51" t="e">
        <f t="shared" si="0"/>
        <v>#DIV/0!</v>
      </c>
    </row>
    <row r="27" spans="1:8" s="9" customFormat="1" ht="12" customHeight="1">
      <c r="A27" s="8"/>
      <c r="B27" s="8"/>
      <c r="C27" s="22" t="s">
        <v>36</v>
      </c>
      <c r="D27" s="7" t="s">
        <v>41</v>
      </c>
      <c r="E27" s="7" t="s">
        <v>37</v>
      </c>
      <c r="F27" s="16">
        <v>10</v>
      </c>
      <c r="G27" s="52"/>
      <c r="H27" s="51">
        <f t="shared" si="0"/>
        <v>0</v>
      </c>
    </row>
    <row r="28" spans="1:8" s="9" customFormat="1" ht="15" hidden="1">
      <c r="A28" s="8"/>
      <c r="B28" s="8"/>
      <c r="C28" s="15" t="s">
        <v>154</v>
      </c>
      <c r="D28" s="7" t="s">
        <v>153</v>
      </c>
      <c r="E28" s="7" t="s">
        <v>9</v>
      </c>
      <c r="F28" s="16"/>
      <c r="G28" s="52"/>
      <c r="H28" s="51" t="e">
        <f t="shared" si="0"/>
        <v>#DIV/0!</v>
      </c>
    </row>
    <row r="29" spans="1:8" s="9" customFormat="1" ht="25.5" hidden="1">
      <c r="A29" s="8"/>
      <c r="B29" s="8"/>
      <c r="C29" s="15" t="s">
        <v>156</v>
      </c>
      <c r="D29" s="7" t="s">
        <v>155</v>
      </c>
      <c r="E29" s="7" t="s">
        <v>9</v>
      </c>
      <c r="F29" s="16"/>
      <c r="G29" s="52"/>
      <c r="H29" s="51" t="e">
        <f t="shared" si="0"/>
        <v>#DIV/0!</v>
      </c>
    </row>
    <row r="30" spans="1:8" s="9" customFormat="1" ht="25.5" hidden="1">
      <c r="A30" s="8"/>
      <c r="B30" s="8"/>
      <c r="C30" s="15" t="s">
        <v>156</v>
      </c>
      <c r="D30" s="7" t="s">
        <v>141</v>
      </c>
      <c r="E30" s="7" t="s">
        <v>9</v>
      </c>
      <c r="F30" s="16"/>
      <c r="G30" s="52"/>
      <c r="H30" s="51" t="e">
        <f t="shared" si="0"/>
        <v>#DIV/0!</v>
      </c>
    </row>
    <row r="31" spans="1:8" s="9" customFormat="1" ht="51" hidden="1">
      <c r="A31" s="8"/>
      <c r="B31" s="8"/>
      <c r="C31" s="15" t="s">
        <v>19</v>
      </c>
      <c r="D31" s="7" t="s">
        <v>141</v>
      </c>
      <c r="E31" s="7" t="s">
        <v>20</v>
      </c>
      <c r="F31" s="16"/>
      <c r="G31" s="52"/>
      <c r="H31" s="51" t="e">
        <f t="shared" si="0"/>
        <v>#DIV/0!</v>
      </c>
    </row>
    <row r="32" spans="1:8" s="9" customFormat="1" ht="32.25" customHeight="1">
      <c r="A32" s="8" t="s">
        <v>25</v>
      </c>
      <c r="B32" s="8" t="s">
        <v>36</v>
      </c>
      <c r="C32" s="17" t="s">
        <v>174</v>
      </c>
      <c r="D32" s="12" t="s">
        <v>44</v>
      </c>
      <c r="E32" s="12" t="s">
        <v>9</v>
      </c>
      <c r="F32" s="13">
        <f>SUM(F35+F36+F37+F53+F44+F47+F38+F40+F48)</f>
        <v>9779.800000000003</v>
      </c>
      <c r="G32" s="13">
        <f>SUM(G35+G36+G37+G53+G44+G47+G38+G40+G48)</f>
        <v>9611.300000000001</v>
      </c>
      <c r="H32" s="50">
        <f t="shared" si="0"/>
        <v>98.27706088059058</v>
      </c>
    </row>
    <row r="33" spans="1:8" s="9" customFormat="1" ht="24.75" customHeight="1">
      <c r="A33" s="8" t="s">
        <v>45</v>
      </c>
      <c r="B33" s="8" t="s">
        <v>6</v>
      </c>
      <c r="C33" s="17" t="s">
        <v>14</v>
      </c>
      <c r="D33" s="12" t="s">
        <v>46</v>
      </c>
      <c r="E33" s="12" t="s">
        <v>9</v>
      </c>
      <c r="F33" s="13">
        <f>SUM(F35:F38)</f>
        <v>8223.300000000001</v>
      </c>
      <c r="G33" s="13">
        <f>SUM(G35:G38)</f>
        <v>8204.6</v>
      </c>
      <c r="H33" s="50">
        <f t="shared" si="0"/>
        <v>99.77259737574938</v>
      </c>
    </row>
    <row r="34" spans="1:8" s="9" customFormat="1" ht="15">
      <c r="A34" s="8" t="s">
        <v>45</v>
      </c>
      <c r="B34" s="8" t="s">
        <v>19</v>
      </c>
      <c r="C34" s="18" t="s">
        <v>47</v>
      </c>
      <c r="D34" s="7" t="s">
        <v>48</v>
      </c>
      <c r="E34" s="7" t="s">
        <v>9</v>
      </c>
      <c r="F34" s="16">
        <f>SUM(F35:F37)</f>
        <v>8221.6</v>
      </c>
      <c r="G34" s="16">
        <f>SUM(G35:G37)</f>
        <v>8202.9</v>
      </c>
      <c r="H34" s="51">
        <f t="shared" si="0"/>
        <v>99.77255035516201</v>
      </c>
    </row>
    <row r="35" spans="1:8" s="9" customFormat="1" ht="51">
      <c r="A35" s="8" t="s">
        <v>45</v>
      </c>
      <c r="B35" s="8" t="s">
        <v>49</v>
      </c>
      <c r="C35" s="19" t="s">
        <v>19</v>
      </c>
      <c r="D35" s="7" t="s">
        <v>48</v>
      </c>
      <c r="E35" s="7" t="s">
        <v>20</v>
      </c>
      <c r="F35" s="16">
        <f>'[3]Лист1'!$O$22</f>
        <v>7325.8</v>
      </c>
      <c r="G35" s="52">
        <f>'[3]Лист1'!$R$22</f>
        <v>7325.8</v>
      </c>
      <c r="H35" s="51">
        <f t="shared" si="0"/>
        <v>100</v>
      </c>
    </row>
    <row r="36" spans="1:8" s="9" customFormat="1" ht="25.5">
      <c r="A36" s="8" t="s">
        <v>50</v>
      </c>
      <c r="B36" s="8" t="s">
        <v>6</v>
      </c>
      <c r="C36" s="15" t="s">
        <v>30</v>
      </c>
      <c r="D36" s="7" t="s">
        <v>48</v>
      </c>
      <c r="E36" s="7" t="s">
        <v>31</v>
      </c>
      <c r="F36" s="16">
        <f>'[3]Лист1'!$O$23+15</f>
        <v>878.6</v>
      </c>
      <c r="G36" s="52">
        <f>'[3]Лист1'!$R$23</f>
        <v>859.9</v>
      </c>
      <c r="H36" s="51">
        <f t="shared" si="0"/>
        <v>97.87161393125426</v>
      </c>
    </row>
    <row r="37" spans="1:8" s="9" customFormat="1" ht="15">
      <c r="A37" s="8" t="s">
        <v>50</v>
      </c>
      <c r="B37" s="8" t="s">
        <v>19</v>
      </c>
      <c r="C37" s="22" t="s">
        <v>36</v>
      </c>
      <c r="D37" s="7" t="s">
        <v>48</v>
      </c>
      <c r="E37" s="7" t="s">
        <v>37</v>
      </c>
      <c r="F37" s="16">
        <f>'[3]Лист1'!$O$24</f>
        <v>17.2</v>
      </c>
      <c r="G37" s="52">
        <f>'[3]Лист1'!$R$24</f>
        <v>17.2</v>
      </c>
      <c r="H37" s="51">
        <f t="shared" si="0"/>
        <v>100</v>
      </c>
    </row>
    <row r="38" spans="1:8" s="9" customFormat="1" ht="25.5">
      <c r="A38" s="8"/>
      <c r="B38" s="8"/>
      <c r="C38" s="22" t="s">
        <v>176</v>
      </c>
      <c r="D38" s="7" t="s">
        <v>175</v>
      </c>
      <c r="E38" s="7" t="s">
        <v>9</v>
      </c>
      <c r="F38" s="16">
        <v>1.7</v>
      </c>
      <c r="G38" s="52">
        <v>1.7</v>
      </c>
      <c r="H38" s="51">
        <f t="shared" si="0"/>
        <v>100</v>
      </c>
    </row>
    <row r="39" spans="1:8" s="9" customFormat="1" ht="15">
      <c r="A39" s="8"/>
      <c r="B39" s="8"/>
      <c r="C39" s="22" t="s">
        <v>36</v>
      </c>
      <c r="D39" s="7" t="s">
        <v>175</v>
      </c>
      <c r="E39" s="7" t="s">
        <v>37</v>
      </c>
      <c r="F39" s="16">
        <v>1.7</v>
      </c>
      <c r="G39" s="52">
        <v>1.7</v>
      </c>
      <c r="H39" s="51">
        <f t="shared" si="0"/>
        <v>100</v>
      </c>
    </row>
    <row r="40" spans="1:8" s="9" customFormat="1" ht="15" hidden="1">
      <c r="A40" s="8"/>
      <c r="B40" s="8"/>
      <c r="C40" s="22" t="s">
        <v>139</v>
      </c>
      <c r="D40" s="7" t="s">
        <v>140</v>
      </c>
      <c r="E40" s="7" t="s">
        <v>9</v>
      </c>
      <c r="F40" s="16"/>
      <c r="G40" s="52"/>
      <c r="H40" s="51" t="e">
        <f t="shared" si="0"/>
        <v>#DIV/0!</v>
      </c>
    </row>
    <row r="41" spans="1:8" s="9" customFormat="1" ht="25.5" hidden="1">
      <c r="A41" s="8"/>
      <c r="B41" s="8"/>
      <c r="C41" s="15" t="s">
        <v>30</v>
      </c>
      <c r="D41" s="7" t="s">
        <v>140</v>
      </c>
      <c r="E41" s="7" t="s">
        <v>31</v>
      </c>
      <c r="F41" s="16"/>
      <c r="G41" s="52"/>
      <c r="H41" s="51" t="e">
        <f t="shared" si="0"/>
        <v>#DIV/0!</v>
      </c>
    </row>
    <row r="42" spans="1:8" s="9" customFormat="1" ht="29.25" customHeight="1">
      <c r="A42" s="8" t="s">
        <v>54</v>
      </c>
      <c r="B42" s="8" t="s">
        <v>6</v>
      </c>
      <c r="C42" s="17" t="s">
        <v>21</v>
      </c>
      <c r="D42" s="12" t="s">
        <v>55</v>
      </c>
      <c r="E42" s="12" t="s">
        <v>9</v>
      </c>
      <c r="F42" s="13">
        <f>F43</f>
        <v>697.6</v>
      </c>
      <c r="G42" s="54">
        <f>G43</f>
        <v>547.8</v>
      </c>
      <c r="H42" s="50">
        <f t="shared" si="0"/>
        <v>78.52637614678898</v>
      </c>
    </row>
    <row r="43" spans="1:8" s="9" customFormat="1" ht="25.5">
      <c r="A43" s="8" t="s">
        <v>54</v>
      </c>
      <c r="B43" s="8" t="s">
        <v>19</v>
      </c>
      <c r="C43" s="18" t="s">
        <v>56</v>
      </c>
      <c r="D43" s="7" t="s">
        <v>57</v>
      </c>
      <c r="E43" s="7" t="s">
        <v>9</v>
      </c>
      <c r="F43" s="16">
        <f>F44</f>
        <v>697.6</v>
      </c>
      <c r="G43" s="52">
        <f>G44</f>
        <v>547.8</v>
      </c>
      <c r="H43" s="51">
        <f t="shared" si="0"/>
        <v>78.52637614678898</v>
      </c>
    </row>
    <row r="44" spans="1:8" s="9" customFormat="1" ht="51">
      <c r="A44" s="8" t="s">
        <v>58</v>
      </c>
      <c r="B44" s="8" t="s">
        <v>6</v>
      </c>
      <c r="C44" s="15" t="s">
        <v>19</v>
      </c>
      <c r="D44" s="7" t="s">
        <v>57</v>
      </c>
      <c r="E44" s="7" t="s">
        <v>20</v>
      </c>
      <c r="F44" s="16">
        <f>'[3]Лист1'!$O$49</f>
        <v>697.6</v>
      </c>
      <c r="G44" s="52">
        <f>'[3]Лист1'!$R$49</f>
        <v>547.8</v>
      </c>
      <c r="H44" s="51">
        <f t="shared" si="0"/>
        <v>78.52637614678898</v>
      </c>
    </row>
    <row r="45" spans="1:8" s="9" customFormat="1" ht="15">
      <c r="A45" s="8" t="s">
        <v>59</v>
      </c>
      <c r="B45" s="8" t="s">
        <v>6</v>
      </c>
      <c r="C45" s="20" t="s">
        <v>60</v>
      </c>
      <c r="D45" s="12" t="s">
        <v>61</v>
      </c>
      <c r="E45" s="12" t="s">
        <v>9</v>
      </c>
      <c r="F45" s="13">
        <f>F46</f>
        <v>688</v>
      </c>
      <c r="G45" s="54">
        <f>G46</f>
        <v>688</v>
      </c>
      <c r="H45" s="50">
        <f t="shared" si="0"/>
        <v>100</v>
      </c>
    </row>
    <row r="46" spans="1:8" s="9" customFormat="1" ht="38.25">
      <c r="A46" s="8" t="s">
        <v>59</v>
      </c>
      <c r="B46" s="8" t="s">
        <v>49</v>
      </c>
      <c r="C46" s="21" t="s">
        <v>62</v>
      </c>
      <c r="D46" s="7" t="s">
        <v>63</v>
      </c>
      <c r="E46" s="7" t="s">
        <v>9</v>
      </c>
      <c r="F46" s="16">
        <f>F47</f>
        <v>688</v>
      </c>
      <c r="G46" s="52">
        <f>G47</f>
        <v>688</v>
      </c>
      <c r="H46" s="51">
        <f t="shared" si="0"/>
        <v>100</v>
      </c>
    </row>
    <row r="47" spans="1:8" s="9" customFormat="1" ht="15">
      <c r="A47" s="8" t="s">
        <v>64</v>
      </c>
      <c r="B47" s="8" t="s">
        <v>6</v>
      </c>
      <c r="C47" s="18" t="s">
        <v>42</v>
      </c>
      <c r="D47" s="7" t="s">
        <v>63</v>
      </c>
      <c r="E47" s="7" t="s">
        <v>43</v>
      </c>
      <c r="F47" s="16">
        <f>'[3]Лист1'!$O$169</f>
        <v>688</v>
      </c>
      <c r="G47" s="52">
        <f>'[3]Лист1'!$R$169</f>
        <v>688</v>
      </c>
      <c r="H47" s="51">
        <f t="shared" si="0"/>
        <v>100</v>
      </c>
    </row>
    <row r="48" spans="1:8" s="14" customFormat="1" ht="15">
      <c r="A48" s="10"/>
      <c r="B48" s="10"/>
      <c r="C48" s="11" t="s">
        <v>154</v>
      </c>
      <c r="D48" s="12" t="s">
        <v>157</v>
      </c>
      <c r="E48" s="12" t="s">
        <v>9</v>
      </c>
      <c r="F48" s="13">
        <f>F49</f>
        <v>6.7</v>
      </c>
      <c r="G48" s="54">
        <f>G49</f>
        <v>6.7</v>
      </c>
      <c r="H48" s="50">
        <f t="shared" si="0"/>
        <v>100</v>
      </c>
    </row>
    <row r="49" spans="1:8" s="9" customFormat="1" ht="25.5">
      <c r="A49" s="8"/>
      <c r="B49" s="8"/>
      <c r="C49" s="15" t="s">
        <v>156</v>
      </c>
      <c r="D49" s="7" t="s">
        <v>158</v>
      </c>
      <c r="E49" s="7" t="s">
        <v>9</v>
      </c>
      <c r="F49" s="16">
        <v>6.7</v>
      </c>
      <c r="G49" s="52">
        <f>G50</f>
        <v>6.7</v>
      </c>
      <c r="H49" s="51">
        <f t="shared" si="0"/>
        <v>100</v>
      </c>
    </row>
    <row r="50" spans="1:8" s="9" customFormat="1" ht="25.5">
      <c r="A50" s="8"/>
      <c r="B50" s="8"/>
      <c r="C50" s="15" t="s">
        <v>156</v>
      </c>
      <c r="D50" s="7" t="s">
        <v>142</v>
      </c>
      <c r="E50" s="7" t="s">
        <v>9</v>
      </c>
      <c r="F50" s="16">
        <v>6.7</v>
      </c>
      <c r="G50" s="52">
        <f>G51</f>
        <v>6.7</v>
      </c>
      <c r="H50" s="51">
        <f t="shared" si="0"/>
        <v>100</v>
      </c>
    </row>
    <row r="51" spans="1:8" s="9" customFormat="1" ht="15">
      <c r="A51" s="8"/>
      <c r="B51" s="8"/>
      <c r="C51" s="22" t="s">
        <v>36</v>
      </c>
      <c r="D51" s="7" t="s">
        <v>142</v>
      </c>
      <c r="E51" s="7" t="s">
        <v>37</v>
      </c>
      <c r="F51" s="16">
        <f>'[3]Лист1'!$O$29</f>
        <v>6.7</v>
      </c>
      <c r="G51" s="52">
        <v>6.7</v>
      </c>
      <c r="H51" s="51">
        <f t="shared" si="0"/>
        <v>100</v>
      </c>
    </row>
    <row r="52" spans="1:8" s="9" customFormat="1" ht="38.25">
      <c r="A52" s="8" t="s">
        <v>51</v>
      </c>
      <c r="B52" s="8" t="s">
        <v>49</v>
      </c>
      <c r="C52" s="19" t="s">
        <v>159</v>
      </c>
      <c r="D52" s="7" t="s">
        <v>52</v>
      </c>
      <c r="E52" s="7" t="s">
        <v>9</v>
      </c>
      <c r="F52" s="16">
        <v>164.2</v>
      </c>
      <c r="G52" s="52">
        <v>164.2</v>
      </c>
      <c r="H52" s="51">
        <f t="shared" si="0"/>
        <v>100</v>
      </c>
    </row>
    <row r="53" spans="1:8" s="9" customFormat="1" ht="51">
      <c r="A53" s="8" t="s">
        <v>53</v>
      </c>
      <c r="B53" s="8" t="s">
        <v>6</v>
      </c>
      <c r="C53" s="15" t="s">
        <v>19</v>
      </c>
      <c r="D53" s="7" t="s">
        <v>52</v>
      </c>
      <c r="E53" s="7" t="s">
        <v>20</v>
      </c>
      <c r="F53" s="16">
        <v>164.2</v>
      </c>
      <c r="G53" s="52">
        <v>164.2</v>
      </c>
      <c r="H53" s="51">
        <f t="shared" si="0"/>
        <v>100</v>
      </c>
    </row>
    <row r="54" spans="1:8" s="9" customFormat="1" ht="25.5">
      <c r="A54" s="8" t="s">
        <v>64</v>
      </c>
      <c r="B54" s="8" t="s">
        <v>49</v>
      </c>
      <c r="C54" s="17" t="s">
        <v>177</v>
      </c>
      <c r="D54" s="12" t="s">
        <v>65</v>
      </c>
      <c r="E54" s="12" t="s">
        <v>9</v>
      </c>
      <c r="F54" s="39">
        <f>F55+F64+F67</f>
        <v>12963.570000000002</v>
      </c>
      <c r="G54" s="39">
        <f>G55+G64+G67</f>
        <v>12863.499999999998</v>
      </c>
      <c r="H54" s="50">
        <f t="shared" si="0"/>
        <v>99.22806757706401</v>
      </c>
    </row>
    <row r="55" spans="1:8" s="9" customFormat="1" ht="25.5">
      <c r="A55" s="8" t="s">
        <v>66</v>
      </c>
      <c r="B55" s="8" t="s">
        <v>6</v>
      </c>
      <c r="C55" s="18" t="s">
        <v>21</v>
      </c>
      <c r="D55" s="7" t="s">
        <v>67</v>
      </c>
      <c r="E55" s="7" t="s">
        <v>9</v>
      </c>
      <c r="F55" s="47">
        <f>SUM(F56+F60+F62)</f>
        <v>10595.770000000002</v>
      </c>
      <c r="G55" s="47">
        <f>SUM(G56+G60+G62)</f>
        <v>10495.699999999999</v>
      </c>
      <c r="H55" s="51">
        <f t="shared" si="0"/>
        <v>99.0555665138069</v>
      </c>
    </row>
    <row r="56" spans="1:8" s="9" customFormat="1" ht="19.5" customHeight="1">
      <c r="A56" s="8" t="s">
        <v>68</v>
      </c>
      <c r="B56" s="8" t="s">
        <v>6</v>
      </c>
      <c r="C56" s="18" t="s">
        <v>69</v>
      </c>
      <c r="D56" s="7" t="s">
        <v>70</v>
      </c>
      <c r="E56" s="7" t="s">
        <v>9</v>
      </c>
      <c r="F56" s="16">
        <f>SUM(F57+F58+F59)</f>
        <v>10241.400000000001</v>
      </c>
      <c r="G56" s="16">
        <f>SUM(G57+G58+G59)</f>
        <v>10174.8</v>
      </c>
      <c r="H56" s="51">
        <f t="shared" si="0"/>
        <v>99.34969828343779</v>
      </c>
    </row>
    <row r="57" spans="1:8" s="9" customFormat="1" ht="51">
      <c r="A57" s="8" t="s">
        <v>68</v>
      </c>
      <c r="B57" s="8" t="s">
        <v>36</v>
      </c>
      <c r="C57" s="15" t="s">
        <v>19</v>
      </c>
      <c r="D57" s="7" t="s">
        <v>70</v>
      </c>
      <c r="E57" s="7" t="s">
        <v>20</v>
      </c>
      <c r="F57" s="16">
        <f>'[3]Лист1'!$O$146</f>
        <v>5488.1</v>
      </c>
      <c r="G57" s="52">
        <f>'[3]Лист1'!$R$146</f>
        <v>5438.4</v>
      </c>
      <c r="H57" s="51">
        <f t="shared" si="0"/>
        <v>99.09440425648219</v>
      </c>
    </row>
    <row r="58" spans="1:8" s="9" customFormat="1" ht="25.5">
      <c r="A58" s="8" t="s">
        <v>71</v>
      </c>
      <c r="B58" s="8" t="s">
        <v>6</v>
      </c>
      <c r="C58" s="15" t="s">
        <v>30</v>
      </c>
      <c r="D58" s="7" t="s">
        <v>70</v>
      </c>
      <c r="E58" s="7" t="s">
        <v>31</v>
      </c>
      <c r="F58" s="16">
        <f>'[3]Лист1'!$O$147</f>
        <v>4749.8</v>
      </c>
      <c r="G58" s="52">
        <f>'[3]Лист1'!$R$147</f>
        <v>4733.2</v>
      </c>
      <c r="H58" s="51">
        <f t="shared" si="0"/>
        <v>99.65051160048843</v>
      </c>
    </row>
    <row r="59" spans="1:8" s="9" customFormat="1" ht="15">
      <c r="A59" s="8"/>
      <c r="B59" s="8"/>
      <c r="C59" s="22" t="s">
        <v>36</v>
      </c>
      <c r="D59" s="7" t="s">
        <v>70</v>
      </c>
      <c r="E59" s="7" t="s">
        <v>37</v>
      </c>
      <c r="F59" s="16">
        <f>'[3]Лист1'!$O$148</f>
        <v>3.5</v>
      </c>
      <c r="G59" s="52">
        <f>'[3]Лист1'!$R$148</f>
        <v>3.2</v>
      </c>
      <c r="H59" s="51">
        <f t="shared" si="0"/>
        <v>91.42857142857143</v>
      </c>
    </row>
    <row r="60" spans="1:8" s="9" customFormat="1" ht="38.25">
      <c r="A60" s="8" t="s">
        <v>62</v>
      </c>
      <c r="B60" s="8" t="s">
        <v>6</v>
      </c>
      <c r="C60" s="19" t="s">
        <v>72</v>
      </c>
      <c r="D60" s="7" t="s">
        <v>73</v>
      </c>
      <c r="E60" s="7" t="s">
        <v>9</v>
      </c>
      <c r="F60" s="16">
        <f>F61</f>
        <v>350</v>
      </c>
      <c r="G60" s="52">
        <f>G61</f>
        <v>320.6</v>
      </c>
      <c r="H60" s="51">
        <f t="shared" si="0"/>
        <v>91.60000000000001</v>
      </c>
    </row>
    <row r="61" spans="1:8" s="9" customFormat="1" ht="25.5">
      <c r="A61" s="8" t="s">
        <v>62</v>
      </c>
      <c r="B61" s="8" t="s">
        <v>42</v>
      </c>
      <c r="C61" s="15" t="s">
        <v>30</v>
      </c>
      <c r="D61" s="7" t="s">
        <v>73</v>
      </c>
      <c r="E61" s="7" t="s">
        <v>31</v>
      </c>
      <c r="F61" s="16">
        <f>'[3]Лист1'!$O$150</f>
        <v>350</v>
      </c>
      <c r="G61" s="52">
        <f>'[3]Лист1'!$R$150</f>
        <v>320.6</v>
      </c>
      <c r="H61" s="51">
        <f t="shared" si="0"/>
        <v>91.60000000000001</v>
      </c>
    </row>
    <row r="62" spans="1:8" s="9" customFormat="1" ht="25.5">
      <c r="A62" s="8"/>
      <c r="B62" s="8"/>
      <c r="C62" s="15" t="s">
        <v>176</v>
      </c>
      <c r="D62" s="35" t="s">
        <v>178</v>
      </c>
      <c r="E62" s="7" t="s">
        <v>9</v>
      </c>
      <c r="F62" s="47">
        <f>F63</f>
        <v>4.370000000000001</v>
      </c>
      <c r="G62" s="16">
        <f>G63</f>
        <v>0.3</v>
      </c>
      <c r="H62" s="51">
        <f t="shared" si="0"/>
        <v>6.864988558352401</v>
      </c>
    </row>
    <row r="63" spans="1:8" s="9" customFormat="1" ht="15">
      <c r="A63" s="8"/>
      <c r="B63" s="8"/>
      <c r="C63" s="22" t="s">
        <v>36</v>
      </c>
      <c r="D63" s="35" t="s">
        <v>178</v>
      </c>
      <c r="E63" s="7" t="s">
        <v>37</v>
      </c>
      <c r="F63" s="47">
        <f>'[3]Лист1'!$O$152</f>
        <v>4.370000000000001</v>
      </c>
      <c r="G63" s="52">
        <f>'[3]Лист1'!$R$152</f>
        <v>0.3</v>
      </c>
      <c r="H63" s="51">
        <f t="shared" si="0"/>
        <v>6.864988558352401</v>
      </c>
    </row>
    <row r="64" spans="1:8" s="9" customFormat="1" ht="25.5">
      <c r="A64" s="8"/>
      <c r="B64" s="8"/>
      <c r="C64" s="15" t="s">
        <v>156</v>
      </c>
      <c r="D64" s="35" t="s">
        <v>179</v>
      </c>
      <c r="E64" s="35" t="s">
        <v>9</v>
      </c>
      <c r="F64" s="16">
        <f>F65+F66</f>
        <v>1152.8</v>
      </c>
      <c r="G64" s="16">
        <f>G65+G66</f>
        <v>1152.8</v>
      </c>
      <c r="H64" s="51">
        <f t="shared" si="0"/>
        <v>100</v>
      </c>
    </row>
    <row r="65" spans="1:8" s="9" customFormat="1" ht="51">
      <c r="A65" s="8"/>
      <c r="B65" s="8"/>
      <c r="C65" s="15" t="s">
        <v>19</v>
      </c>
      <c r="D65" s="35" t="s">
        <v>179</v>
      </c>
      <c r="E65" s="35" t="s">
        <v>20</v>
      </c>
      <c r="F65" s="16">
        <f>'[3]Лист1'!$O$154</f>
        <v>1052.8</v>
      </c>
      <c r="G65" s="52">
        <f>'[3]Лист1'!$R$154</f>
        <v>1052.8</v>
      </c>
      <c r="H65" s="51">
        <f t="shared" si="0"/>
        <v>100</v>
      </c>
    </row>
    <row r="66" spans="1:8" s="9" customFormat="1" ht="18.75" customHeight="1">
      <c r="A66" s="8"/>
      <c r="B66" s="8"/>
      <c r="C66" s="22" t="s">
        <v>36</v>
      </c>
      <c r="D66" s="35" t="s">
        <v>179</v>
      </c>
      <c r="E66" s="35" t="s">
        <v>37</v>
      </c>
      <c r="F66" s="16">
        <v>100</v>
      </c>
      <c r="G66" s="52">
        <v>100</v>
      </c>
      <c r="H66" s="51">
        <f t="shared" si="0"/>
        <v>100</v>
      </c>
    </row>
    <row r="67" spans="1:8" s="9" customFormat="1" ht="43.5" customHeight="1">
      <c r="A67" s="8"/>
      <c r="B67" s="8"/>
      <c r="C67" s="22" t="s">
        <v>151</v>
      </c>
      <c r="D67" s="7" t="s">
        <v>162</v>
      </c>
      <c r="E67" s="35" t="s">
        <v>9</v>
      </c>
      <c r="F67" s="25">
        <f>G68</f>
        <v>1215</v>
      </c>
      <c r="G67" s="52">
        <f>G68</f>
        <v>1215</v>
      </c>
      <c r="H67" s="51">
        <f t="shared" si="0"/>
        <v>100</v>
      </c>
    </row>
    <row r="68" spans="1:8" s="9" customFormat="1" ht="40.5" customHeight="1">
      <c r="A68" s="8"/>
      <c r="B68" s="8"/>
      <c r="C68" s="30" t="s">
        <v>160</v>
      </c>
      <c r="D68" s="31">
        <v>8100015170</v>
      </c>
      <c r="E68" s="35" t="s">
        <v>9</v>
      </c>
      <c r="F68" s="16">
        <f>F69</f>
        <v>1215</v>
      </c>
      <c r="G68" s="52">
        <f>G69</f>
        <v>1215</v>
      </c>
      <c r="H68" s="51">
        <f t="shared" si="0"/>
        <v>100</v>
      </c>
    </row>
    <row r="69" spans="1:8" s="9" customFormat="1" ht="30.75" customHeight="1">
      <c r="A69" s="8"/>
      <c r="B69" s="8"/>
      <c r="C69" s="15" t="s">
        <v>30</v>
      </c>
      <c r="D69" s="35" t="s">
        <v>180</v>
      </c>
      <c r="E69" s="35" t="s">
        <v>31</v>
      </c>
      <c r="F69" s="34">
        <f>'[3]Лист1'!$O$158</f>
        <v>1215</v>
      </c>
      <c r="G69" s="52">
        <v>1215</v>
      </c>
      <c r="H69" s="51">
        <f t="shared" si="0"/>
        <v>100</v>
      </c>
    </row>
    <row r="70" spans="1:8" s="9" customFormat="1" ht="48.75" customHeight="1" hidden="1">
      <c r="A70" s="8"/>
      <c r="B70" s="8"/>
      <c r="C70" s="18" t="s">
        <v>30</v>
      </c>
      <c r="D70" s="31">
        <v>8100015176</v>
      </c>
      <c r="E70" s="35" t="s">
        <v>31</v>
      </c>
      <c r="F70" s="34"/>
      <c r="G70" s="52"/>
      <c r="H70" s="51" t="e">
        <f t="shared" si="0"/>
        <v>#DIV/0!</v>
      </c>
    </row>
    <row r="71" spans="1:8" s="9" customFormat="1" ht="45" customHeight="1" hidden="1">
      <c r="A71" s="8"/>
      <c r="B71" s="8"/>
      <c r="C71" s="33" t="s">
        <v>116</v>
      </c>
      <c r="D71" s="26" t="s">
        <v>117</v>
      </c>
      <c r="E71" s="35" t="s">
        <v>9</v>
      </c>
      <c r="F71" s="34"/>
      <c r="G71" s="52"/>
      <c r="H71" s="51" t="e">
        <f t="shared" si="0"/>
        <v>#DIV/0!</v>
      </c>
    </row>
    <row r="72" spans="1:8" s="9" customFormat="1" ht="28.5" customHeight="1" hidden="1">
      <c r="A72" s="8"/>
      <c r="B72" s="8"/>
      <c r="C72" s="18" t="s">
        <v>30</v>
      </c>
      <c r="D72" s="26" t="s">
        <v>117</v>
      </c>
      <c r="E72" s="35" t="s">
        <v>31</v>
      </c>
      <c r="F72" s="34"/>
      <c r="G72" s="52"/>
      <c r="H72" s="51" t="e">
        <f t="shared" si="0"/>
        <v>#DIV/0!</v>
      </c>
    </row>
    <row r="73" spans="1:8" s="9" customFormat="1" ht="38.25" hidden="1">
      <c r="A73" s="8"/>
      <c r="B73" s="8"/>
      <c r="C73" s="30" t="s">
        <v>160</v>
      </c>
      <c r="D73" s="31" t="s">
        <v>118</v>
      </c>
      <c r="E73" s="35" t="s">
        <v>9</v>
      </c>
      <c r="F73" s="34"/>
      <c r="G73" s="52"/>
      <c r="H73" s="51" t="e">
        <f t="shared" si="0"/>
        <v>#DIV/0!</v>
      </c>
    </row>
    <row r="74" spans="1:8" s="9" customFormat="1" ht="15" hidden="1">
      <c r="A74" s="8"/>
      <c r="B74" s="8"/>
      <c r="C74" s="32" t="s">
        <v>115</v>
      </c>
      <c r="D74" s="31" t="s">
        <v>119</v>
      </c>
      <c r="E74" s="35" t="s">
        <v>9</v>
      </c>
      <c r="F74" s="34"/>
      <c r="G74" s="52"/>
      <c r="H74" s="51" t="e">
        <f t="shared" si="0"/>
        <v>#DIV/0!</v>
      </c>
    </row>
    <row r="75" spans="1:8" s="9" customFormat="1" ht="25.5" hidden="1">
      <c r="A75" s="8"/>
      <c r="B75" s="8"/>
      <c r="C75" s="18" t="s">
        <v>30</v>
      </c>
      <c r="D75" s="31" t="s">
        <v>119</v>
      </c>
      <c r="E75" s="35" t="s">
        <v>31</v>
      </c>
      <c r="F75" s="34"/>
      <c r="G75" s="52"/>
      <c r="H75" s="51" t="e">
        <f t="shared" si="0"/>
        <v>#DIV/0!</v>
      </c>
    </row>
    <row r="76" spans="1:8" s="9" customFormat="1" ht="25.5" hidden="1">
      <c r="A76" s="8"/>
      <c r="B76" s="8"/>
      <c r="C76" s="33" t="s">
        <v>116</v>
      </c>
      <c r="D76" s="31" t="s">
        <v>120</v>
      </c>
      <c r="E76" s="35" t="s">
        <v>9</v>
      </c>
      <c r="F76" s="34"/>
      <c r="G76" s="52"/>
      <c r="H76" s="51" t="e">
        <f t="shared" si="0"/>
        <v>#DIV/0!</v>
      </c>
    </row>
    <row r="77" spans="1:8" s="9" customFormat="1" ht="25.5" hidden="1">
      <c r="A77" s="8"/>
      <c r="B77" s="8"/>
      <c r="C77" s="18" t="s">
        <v>30</v>
      </c>
      <c r="D77" s="31" t="s">
        <v>120</v>
      </c>
      <c r="E77" s="35" t="s">
        <v>31</v>
      </c>
      <c r="F77" s="34"/>
      <c r="G77" s="52"/>
      <c r="H77" s="51" t="e">
        <f aca="true" t="shared" si="1" ref="H77:H141">SUM(G77/F77*100)</f>
        <v>#DIV/0!</v>
      </c>
    </row>
    <row r="78" spans="1:8" s="9" customFormat="1" ht="36.75" customHeight="1">
      <c r="A78" s="8" t="s">
        <v>74</v>
      </c>
      <c r="B78" s="8" t="s">
        <v>6</v>
      </c>
      <c r="C78" s="17" t="s">
        <v>182</v>
      </c>
      <c r="D78" s="12" t="s">
        <v>75</v>
      </c>
      <c r="E78" s="12" t="s">
        <v>9</v>
      </c>
      <c r="F78" s="13">
        <f>SUM(F79)</f>
        <v>1009.4000000000001</v>
      </c>
      <c r="G78" s="13">
        <f>SUM(G79)</f>
        <v>957.7</v>
      </c>
      <c r="H78" s="50">
        <f t="shared" si="1"/>
        <v>94.87814543293045</v>
      </c>
    </row>
    <row r="79" spans="1:8" s="9" customFormat="1" ht="18" customHeight="1">
      <c r="A79" s="8" t="s">
        <v>76</v>
      </c>
      <c r="B79" s="8" t="s">
        <v>6</v>
      </c>
      <c r="C79" s="18" t="s">
        <v>26</v>
      </c>
      <c r="D79" s="7" t="s">
        <v>77</v>
      </c>
      <c r="E79" s="7" t="s">
        <v>9</v>
      </c>
      <c r="F79" s="16">
        <f>SUM(F81+F82+F83)</f>
        <v>1009.4000000000001</v>
      </c>
      <c r="G79" s="16">
        <f>SUM(G81+G82+G83)</f>
        <v>957.7</v>
      </c>
      <c r="H79" s="51">
        <f>SUM(G79/F79*100)</f>
        <v>94.87814543293045</v>
      </c>
    </row>
    <row r="80" spans="1:8" s="9" customFormat="1" ht="15">
      <c r="A80" s="8" t="s">
        <v>76</v>
      </c>
      <c r="B80" s="8" t="s">
        <v>49</v>
      </c>
      <c r="C80" s="18" t="s">
        <v>78</v>
      </c>
      <c r="D80" s="7" t="s">
        <v>79</v>
      </c>
      <c r="E80" s="7" t="s">
        <v>9</v>
      </c>
      <c r="F80" s="16">
        <f>SUM(F81:F82)</f>
        <v>838.6</v>
      </c>
      <c r="G80" s="16">
        <f>SUM(G81:G82)</f>
        <v>798.2</v>
      </c>
      <c r="H80" s="51">
        <f t="shared" si="1"/>
        <v>95.18244693536847</v>
      </c>
    </row>
    <row r="81" spans="1:8" s="9" customFormat="1" ht="25.5">
      <c r="A81" s="8"/>
      <c r="B81" s="8"/>
      <c r="C81" s="15" t="s">
        <v>30</v>
      </c>
      <c r="D81" s="7" t="s">
        <v>79</v>
      </c>
      <c r="E81" s="7" t="s">
        <v>31</v>
      </c>
      <c r="F81" s="16">
        <f>'[3]Лист1'!$O$57</f>
        <v>758.6</v>
      </c>
      <c r="G81" s="52">
        <f>'[3]Лист1'!$R$57</f>
        <v>724</v>
      </c>
      <c r="H81" s="51">
        <f t="shared" si="1"/>
        <v>95.43896651726865</v>
      </c>
    </row>
    <row r="82" spans="1:8" s="9" customFormat="1" ht="15">
      <c r="A82" s="8" t="s">
        <v>80</v>
      </c>
      <c r="B82" s="8" t="s">
        <v>6</v>
      </c>
      <c r="C82" s="22" t="s">
        <v>36</v>
      </c>
      <c r="D82" s="7" t="s">
        <v>79</v>
      </c>
      <c r="E82" s="7" t="s">
        <v>37</v>
      </c>
      <c r="F82" s="16">
        <f>'[3]Лист1'!$O$58</f>
        <v>80</v>
      </c>
      <c r="G82" s="52">
        <f>'[3]Лист1'!$R$58</f>
        <v>74.2</v>
      </c>
      <c r="H82" s="51">
        <f t="shared" si="1"/>
        <v>92.75</v>
      </c>
    </row>
    <row r="83" spans="1:8" s="9" customFormat="1" ht="15">
      <c r="A83" s="8" t="s">
        <v>80</v>
      </c>
      <c r="B83" s="8" t="s">
        <v>19</v>
      </c>
      <c r="C83" s="19" t="s">
        <v>81</v>
      </c>
      <c r="D83" s="7" t="s">
        <v>82</v>
      </c>
      <c r="E83" s="7" t="s">
        <v>9</v>
      </c>
      <c r="F83" s="16">
        <f>SUM(F84:F85)</f>
        <v>170.8</v>
      </c>
      <c r="G83" s="16">
        <f>SUM(G84:G85)</f>
        <v>159.5</v>
      </c>
      <c r="H83" s="51">
        <f t="shared" si="1"/>
        <v>93.38407494145198</v>
      </c>
    </row>
    <row r="84" spans="1:8" s="9" customFormat="1" ht="25.5">
      <c r="A84" s="8" t="s">
        <v>80</v>
      </c>
      <c r="B84" s="8" t="s">
        <v>49</v>
      </c>
      <c r="C84" s="15" t="s">
        <v>30</v>
      </c>
      <c r="D84" s="7" t="s">
        <v>82</v>
      </c>
      <c r="E84" s="7" t="s">
        <v>31</v>
      </c>
      <c r="F84" s="16">
        <f>'[3]Лист1'!$O$90</f>
        <v>120.8</v>
      </c>
      <c r="G84" s="52">
        <f>'[3]Лист1'!$R$90</f>
        <v>109.5</v>
      </c>
      <c r="H84" s="51">
        <f t="shared" si="1"/>
        <v>90.6456953642384</v>
      </c>
    </row>
    <row r="85" spans="1:8" s="9" customFormat="1" ht="15">
      <c r="A85" s="8"/>
      <c r="B85" s="8"/>
      <c r="C85" s="15" t="s">
        <v>83</v>
      </c>
      <c r="D85" s="7" t="s">
        <v>82</v>
      </c>
      <c r="E85" s="7" t="s">
        <v>84</v>
      </c>
      <c r="F85" s="48">
        <f>'[3]Лист1'!$O$91</f>
        <v>50</v>
      </c>
      <c r="G85" s="52">
        <f>'[3]Лист1'!$R$91</f>
        <v>50</v>
      </c>
      <c r="H85" s="51">
        <f t="shared" si="1"/>
        <v>100</v>
      </c>
    </row>
    <row r="86" spans="1:8" s="9" customFormat="1" ht="12.75" customHeight="1">
      <c r="A86" s="8" t="s">
        <v>85</v>
      </c>
      <c r="B86" s="8" t="s">
        <v>6</v>
      </c>
      <c r="C86" s="17" t="s">
        <v>181</v>
      </c>
      <c r="D86" s="12" t="s">
        <v>86</v>
      </c>
      <c r="E86" s="12" t="s">
        <v>9</v>
      </c>
      <c r="F86" s="39">
        <f>SUM(F89+F91+F94+F96+F100+F102+F105+F107)</f>
        <v>1754.145</v>
      </c>
      <c r="G86" s="13">
        <f>SUM(G89+G91+G94+G96+G100+G102+G105+G107)</f>
        <v>1109.6</v>
      </c>
      <c r="H86" s="50">
        <f t="shared" si="1"/>
        <v>63.255888196243745</v>
      </c>
    </row>
    <row r="87" spans="1:8" s="9" customFormat="1" ht="15">
      <c r="A87" s="8" t="s">
        <v>85</v>
      </c>
      <c r="B87" s="8" t="s">
        <v>49</v>
      </c>
      <c r="C87" s="18" t="s">
        <v>26</v>
      </c>
      <c r="D87" s="7" t="s">
        <v>87</v>
      </c>
      <c r="E87" s="7" t="s">
        <v>9</v>
      </c>
      <c r="F87" s="47">
        <f>F88</f>
        <v>1224.545</v>
      </c>
      <c r="G87" s="16">
        <f>G88</f>
        <v>612</v>
      </c>
      <c r="H87" s="51">
        <f t="shared" si="1"/>
        <v>49.97774683658012</v>
      </c>
    </row>
    <row r="88" spans="1:8" s="9" customFormat="1" ht="15">
      <c r="A88" s="8" t="s">
        <v>88</v>
      </c>
      <c r="B88" s="8" t="s">
        <v>6</v>
      </c>
      <c r="C88" s="19" t="s">
        <v>89</v>
      </c>
      <c r="D88" s="7" t="s">
        <v>90</v>
      </c>
      <c r="E88" s="7" t="s">
        <v>9</v>
      </c>
      <c r="F88" s="47">
        <f>F89</f>
        <v>1224.545</v>
      </c>
      <c r="G88" s="52">
        <f>G89</f>
        <v>612</v>
      </c>
      <c r="H88" s="51">
        <f t="shared" si="1"/>
        <v>49.97774683658012</v>
      </c>
    </row>
    <row r="89" spans="1:8" s="9" customFormat="1" ht="25.5">
      <c r="A89" s="8" t="s">
        <v>91</v>
      </c>
      <c r="B89" s="8" t="s">
        <v>6</v>
      </c>
      <c r="C89" s="15" t="s">
        <v>30</v>
      </c>
      <c r="D89" s="7" t="s">
        <v>90</v>
      </c>
      <c r="E89" s="7" t="s">
        <v>31</v>
      </c>
      <c r="F89" s="47">
        <f>'[3]Лист1'!$O$118</f>
        <v>1224.545</v>
      </c>
      <c r="G89" s="52">
        <f>'[3]Лист1'!$R$118</f>
        <v>612</v>
      </c>
      <c r="H89" s="51">
        <f t="shared" si="1"/>
        <v>49.97774683658012</v>
      </c>
    </row>
    <row r="90" spans="1:8" s="9" customFormat="1" ht="15" hidden="1">
      <c r="A90" s="8"/>
      <c r="B90" s="8"/>
      <c r="C90" s="15" t="s">
        <v>92</v>
      </c>
      <c r="D90" s="7" t="s">
        <v>93</v>
      </c>
      <c r="E90" s="7" t="s">
        <v>9</v>
      </c>
      <c r="F90" s="16"/>
      <c r="G90" s="52"/>
      <c r="H90" s="51" t="e">
        <f t="shared" si="1"/>
        <v>#DIV/0!</v>
      </c>
    </row>
    <row r="91" spans="1:8" s="9" customFormat="1" ht="25.5" hidden="1">
      <c r="A91" s="8"/>
      <c r="B91" s="8"/>
      <c r="C91" s="15" t="s">
        <v>30</v>
      </c>
      <c r="D91" s="7" t="s">
        <v>93</v>
      </c>
      <c r="E91" s="7" t="s">
        <v>31</v>
      </c>
      <c r="F91" s="16"/>
      <c r="G91" s="52"/>
      <c r="H91" s="51" t="e">
        <f t="shared" si="1"/>
        <v>#DIV/0!</v>
      </c>
    </row>
    <row r="92" spans="1:8" s="9" customFormat="1" ht="25.5" hidden="1">
      <c r="A92" s="8"/>
      <c r="B92" s="8"/>
      <c r="C92" s="15" t="s">
        <v>161</v>
      </c>
      <c r="D92" s="7" t="s">
        <v>143</v>
      </c>
      <c r="E92" s="7" t="s">
        <v>9</v>
      </c>
      <c r="F92" s="16"/>
      <c r="G92" s="16"/>
      <c r="H92" s="51" t="e">
        <f t="shared" si="1"/>
        <v>#DIV/0!</v>
      </c>
    </row>
    <row r="93" spans="1:8" s="9" customFormat="1" ht="25.5" hidden="1">
      <c r="A93" s="8"/>
      <c r="B93" s="8"/>
      <c r="C93" s="15" t="s">
        <v>121</v>
      </c>
      <c r="D93" s="7" t="s">
        <v>144</v>
      </c>
      <c r="E93" s="7" t="s">
        <v>9</v>
      </c>
      <c r="F93" s="16"/>
      <c r="G93" s="52"/>
      <c r="H93" s="51" t="e">
        <f t="shared" si="1"/>
        <v>#DIV/0!</v>
      </c>
    </row>
    <row r="94" spans="1:8" s="9" customFormat="1" ht="25.5" hidden="1">
      <c r="A94" s="8"/>
      <c r="B94" s="8"/>
      <c r="C94" s="15" t="s">
        <v>30</v>
      </c>
      <c r="D94" s="7" t="s">
        <v>144</v>
      </c>
      <c r="E94" s="7" t="s">
        <v>31</v>
      </c>
      <c r="F94" s="16"/>
      <c r="G94" s="52"/>
      <c r="H94" s="51" t="e">
        <f t="shared" si="1"/>
        <v>#DIV/0!</v>
      </c>
    </row>
    <row r="95" spans="1:8" s="9" customFormat="1" ht="25.5" customHeight="1" hidden="1">
      <c r="A95" s="8"/>
      <c r="B95" s="8"/>
      <c r="C95" s="15" t="s">
        <v>125</v>
      </c>
      <c r="D95" s="7" t="s">
        <v>145</v>
      </c>
      <c r="E95" s="7" t="s">
        <v>9</v>
      </c>
      <c r="F95" s="16"/>
      <c r="G95" s="52"/>
      <c r="H95" s="51" t="e">
        <f t="shared" si="1"/>
        <v>#DIV/0!</v>
      </c>
    </row>
    <row r="96" spans="1:8" s="9" customFormat="1" ht="38.25" customHeight="1" hidden="1">
      <c r="A96" s="8"/>
      <c r="B96" s="8"/>
      <c r="C96" s="15" t="s">
        <v>30</v>
      </c>
      <c r="D96" s="7" t="s">
        <v>145</v>
      </c>
      <c r="E96" s="7" t="s">
        <v>31</v>
      </c>
      <c r="F96" s="16"/>
      <c r="G96" s="52"/>
      <c r="H96" s="51" t="e">
        <f t="shared" si="1"/>
        <v>#DIV/0!</v>
      </c>
    </row>
    <row r="97" spans="1:8" s="9" customFormat="1" ht="42.75" customHeight="1">
      <c r="A97" s="8"/>
      <c r="B97" s="8"/>
      <c r="C97" s="22" t="s">
        <v>151</v>
      </c>
      <c r="D97" s="24" t="s">
        <v>163</v>
      </c>
      <c r="E97" s="24" t="s">
        <v>9</v>
      </c>
      <c r="F97" s="25">
        <f>F98</f>
        <v>367.1</v>
      </c>
      <c r="G97" s="52">
        <f>G98</f>
        <v>367.1</v>
      </c>
      <c r="H97" s="51">
        <f t="shared" si="1"/>
        <v>100</v>
      </c>
    </row>
    <row r="98" spans="1:8" s="9" customFormat="1" ht="39" customHeight="1">
      <c r="A98" s="8"/>
      <c r="B98" s="8"/>
      <c r="C98" s="22" t="s">
        <v>160</v>
      </c>
      <c r="D98" s="24" t="s">
        <v>122</v>
      </c>
      <c r="E98" s="35" t="s">
        <v>9</v>
      </c>
      <c r="F98" s="34">
        <f>F100</f>
        <v>367.1</v>
      </c>
      <c r="G98" s="52">
        <f>G100</f>
        <v>367.1</v>
      </c>
      <c r="H98" s="51">
        <f t="shared" si="1"/>
        <v>100</v>
      </c>
    </row>
    <row r="99" spans="1:8" s="9" customFormat="1" ht="36" customHeight="1" hidden="1">
      <c r="A99" s="8"/>
      <c r="B99" s="8"/>
      <c r="C99" s="22" t="s">
        <v>121</v>
      </c>
      <c r="D99" s="24" t="s">
        <v>123</v>
      </c>
      <c r="E99" s="35" t="s">
        <v>9</v>
      </c>
      <c r="F99" s="34"/>
      <c r="G99" s="52"/>
      <c r="H99" s="51" t="e">
        <f t="shared" si="1"/>
        <v>#DIV/0!</v>
      </c>
    </row>
    <row r="100" spans="1:8" s="9" customFormat="1" ht="33" customHeight="1">
      <c r="A100" s="8"/>
      <c r="B100" s="8"/>
      <c r="C100" s="18" t="s">
        <v>30</v>
      </c>
      <c r="D100" s="24" t="s">
        <v>122</v>
      </c>
      <c r="E100" s="35" t="s">
        <v>31</v>
      </c>
      <c r="F100" s="34">
        <f>'[3]Лист1'!$O$122</f>
        <v>367.1</v>
      </c>
      <c r="G100" s="52">
        <f>'[3]Лист1'!$R$122</f>
        <v>367.1</v>
      </c>
      <c r="H100" s="51">
        <f t="shared" si="1"/>
        <v>100</v>
      </c>
    </row>
    <row r="101" spans="1:8" s="9" customFormat="1" ht="40.5" customHeight="1" hidden="1">
      <c r="A101" s="8"/>
      <c r="B101" s="8"/>
      <c r="C101" s="33" t="s">
        <v>125</v>
      </c>
      <c r="D101" s="24" t="s">
        <v>124</v>
      </c>
      <c r="E101" s="35" t="s">
        <v>9</v>
      </c>
      <c r="F101" s="34"/>
      <c r="G101" s="52"/>
      <c r="H101" s="51" t="e">
        <f t="shared" si="1"/>
        <v>#DIV/0!</v>
      </c>
    </row>
    <row r="102" spans="1:8" s="9" customFormat="1" ht="35.25" customHeight="1" hidden="1">
      <c r="A102" s="8"/>
      <c r="B102" s="8"/>
      <c r="C102" s="18" t="s">
        <v>30</v>
      </c>
      <c r="D102" s="24" t="s">
        <v>124</v>
      </c>
      <c r="E102" s="35" t="s">
        <v>31</v>
      </c>
      <c r="F102" s="34"/>
      <c r="G102" s="52"/>
      <c r="H102" s="51" t="e">
        <f t="shared" si="1"/>
        <v>#DIV/0!</v>
      </c>
    </row>
    <row r="103" spans="1:8" s="9" customFormat="1" ht="51" hidden="1">
      <c r="A103" s="8"/>
      <c r="B103" s="8"/>
      <c r="C103" s="36" t="s">
        <v>114</v>
      </c>
      <c r="D103" s="24" t="s">
        <v>126</v>
      </c>
      <c r="E103" s="35" t="s">
        <v>9</v>
      </c>
      <c r="F103" s="34"/>
      <c r="G103" s="52"/>
      <c r="H103" s="51" t="e">
        <f t="shared" si="1"/>
        <v>#DIV/0!</v>
      </c>
    </row>
    <row r="104" spans="1:8" s="9" customFormat="1" ht="25.5" hidden="1">
      <c r="A104" s="8"/>
      <c r="B104" s="8"/>
      <c r="C104" s="22" t="s">
        <v>121</v>
      </c>
      <c r="D104" s="24" t="s">
        <v>127</v>
      </c>
      <c r="E104" s="35" t="s">
        <v>9</v>
      </c>
      <c r="F104" s="34"/>
      <c r="G104" s="52"/>
      <c r="H104" s="51" t="e">
        <f t="shared" si="1"/>
        <v>#DIV/0!</v>
      </c>
    </row>
    <row r="105" spans="1:8" s="9" customFormat="1" ht="25.5" hidden="1">
      <c r="A105" s="8"/>
      <c r="B105" s="8"/>
      <c r="C105" s="18" t="s">
        <v>30</v>
      </c>
      <c r="D105" s="24" t="s">
        <v>127</v>
      </c>
      <c r="E105" s="35" t="s">
        <v>31</v>
      </c>
      <c r="F105" s="34"/>
      <c r="G105" s="52"/>
      <c r="H105" s="51" t="e">
        <f t="shared" si="1"/>
        <v>#DIV/0!</v>
      </c>
    </row>
    <row r="106" spans="1:8" s="9" customFormat="1" ht="51">
      <c r="A106" s="8"/>
      <c r="B106" s="8"/>
      <c r="C106" s="22" t="s">
        <v>183</v>
      </c>
      <c r="D106" s="24" t="s">
        <v>126</v>
      </c>
      <c r="E106" s="35" t="s">
        <v>9</v>
      </c>
      <c r="F106" s="34">
        <f>F107</f>
        <v>162.5</v>
      </c>
      <c r="G106" s="52">
        <f>G107</f>
        <v>130.5</v>
      </c>
      <c r="H106" s="51">
        <f t="shared" si="1"/>
        <v>80.3076923076923</v>
      </c>
    </row>
    <row r="107" spans="1:8" s="9" customFormat="1" ht="25.5">
      <c r="A107" s="8"/>
      <c r="B107" s="8"/>
      <c r="C107" s="18" t="s">
        <v>30</v>
      </c>
      <c r="D107" s="24" t="s">
        <v>126</v>
      </c>
      <c r="E107" s="35" t="s">
        <v>31</v>
      </c>
      <c r="F107" s="34">
        <f>'[3]Лист1'!$O$124</f>
        <v>162.5</v>
      </c>
      <c r="G107" s="52">
        <f>'[3]Лист1'!$R$124</f>
        <v>130.5</v>
      </c>
      <c r="H107" s="51">
        <f t="shared" si="1"/>
        <v>80.3076923076923</v>
      </c>
    </row>
    <row r="108" spans="1:8" s="9" customFormat="1" ht="30" customHeight="1">
      <c r="A108" s="8" t="s">
        <v>91</v>
      </c>
      <c r="B108" s="8" t="s">
        <v>94</v>
      </c>
      <c r="C108" s="17" t="s">
        <v>184</v>
      </c>
      <c r="D108" s="12" t="s">
        <v>95</v>
      </c>
      <c r="E108" s="12" t="s">
        <v>9</v>
      </c>
      <c r="F108" s="39">
        <f>F109+F124+F128+F130</f>
        <v>3235.783</v>
      </c>
      <c r="G108" s="39">
        <f>G109+G124+G128+G130</f>
        <v>3082.6000000000004</v>
      </c>
      <c r="H108" s="50">
        <f t="shared" si="1"/>
        <v>95.26596808253213</v>
      </c>
    </row>
    <row r="109" spans="1:8" s="9" customFormat="1" ht="15">
      <c r="A109" s="8" t="s">
        <v>96</v>
      </c>
      <c r="B109" s="8" t="s">
        <v>6</v>
      </c>
      <c r="C109" s="17" t="s">
        <v>26</v>
      </c>
      <c r="D109" s="7" t="s">
        <v>97</v>
      </c>
      <c r="E109" s="7" t="s">
        <v>9</v>
      </c>
      <c r="F109" s="47">
        <f>F110+F114</f>
        <v>918.0830000000001</v>
      </c>
      <c r="G109" s="47">
        <f>G110+G114</f>
        <v>815.7</v>
      </c>
      <c r="H109" s="51">
        <f t="shared" si="1"/>
        <v>88.84817603637144</v>
      </c>
    </row>
    <row r="110" spans="1:8" s="9" customFormat="1" ht="15">
      <c r="A110" s="8" t="s">
        <v>98</v>
      </c>
      <c r="B110" s="8" t="s">
        <v>49</v>
      </c>
      <c r="C110" s="17" t="s">
        <v>99</v>
      </c>
      <c r="D110" s="7" t="s">
        <v>100</v>
      </c>
      <c r="E110" s="7" t="s">
        <v>9</v>
      </c>
      <c r="F110" s="47">
        <f>F111+F112+F113</f>
        <v>597.7</v>
      </c>
      <c r="G110" s="47">
        <f>G111+G112+G113</f>
        <v>507.8</v>
      </c>
      <c r="H110" s="51">
        <f t="shared" si="1"/>
        <v>84.95900953655679</v>
      </c>
    </row>
    <row r="111" spans="1:8" s="9" customFormat="1" ht="25.5">
      <c r="A111" s="8" t="s">
        <v>101</v>
      </c>
      <c r="B111" s="8" t="s">
        <v>6</v>
      </c>
      <c r="C111" s="15" t="s">
        <v>30</v>
      </c>
      <c r="D111" s="7" t="s">
        <v>100</v>
      </c>
      <c r="E111" s="7" t="s">
        <v>31</v>
      </c>
      <c r="F111" s="47">
        <f>'[3]Лист1'!$O$97</f>
        <v>577.0840000000001</v>
      </c>
      <c r="G111" s="52">
        <f>'[3]Лист1'!$R$97</f>
        <v>503.9</v>
      </c>
      <c r="H111" s="51">
        <f t="shared" si="1"/>
        <v>87.31831067920787</v>
      </c>
    </row>
    <row r="112" spans="1:8" s="9" customFormat="1" ht="15">
      <c r="A112" s="8"/>
      <c r="B112" s="8"/>
      <c r="C112" s="22" t="s">
        <v>83</v>
      </c>
      <c r="D112" s="7" t="s">
        <v>100</v>
      </c>
      <c r="E112" s="7" t="s">
        <v>84</v>
      </c>
      <c r="F112" s="47">
        <f>'[3]Лист1'!$O$98</f>
        <v>0.616</v>
      </c>
      <c r="G112" s="52">
        <f>'[3]Лист1'!$R$98</f>
        <v>0.6</v>
      </c>
      <c r="H112" s="51">
        <f t="shared" si="1"/>
        <v>97.40259740259741</v>
      </c>
    </row>
    <row r="113" spans="1:8" s="9" customFormat="1" ht="15">
      <c r="A113" s="8"/>
      <c r="B113" s="8"/>
      <c r="C113" s="22" t="s">
        <v>36</v>
      </c>
      <c r="D113" s="7" t="s">
        <v>100</v>
      </c>
      <c r="E113" s="7" t="s">
        <v>37</v>
      </c>
      <c r="F113" s="47">
        <v>20</v>
      </c>
      <c r="G113" s="52">
        <f>'[3]Лист1'!$R$99</f>
        <v>3.3</v>
      </c>
      <c r="H113" s="51"/>
    </row>
    <row r="114" spans="1:8" s="9" customFormat="1" ht="15">
      <c r="A114" s="8" t="s">
        <v>96</v>
      </c>
      <c r="B114" s="8" t="s">
        <v>49</v>
      </c>
      <c r="C114" s="23" t="s">
        <v>102</v>
      </c>
      <c r="D114" s="24" t="s">
        <v>103</v>
      </c>
      <c r="E114" s="24" t="s">
        <v>9</v>
      </c>
      <c r="F114" s="49">
        <f>SUM(F115:F116)</f>
        <v>320.383</v>
      </c>
      <c r="G114" s="25">
        <f>SUM(G115:G116)</f>
        <v>307.9</v>
      </c>
      <c r="H114" s="51">
        <f t="shared" si="1"/>
        <v>96.10372585311954</v>
      </c>
    </row>
    <row r="115" spans="1:8" s="9" customFormat="1" ht="25.5">
      <c r="A115" s="8" t="s">
        <v>98</v>
      </c>
      <c r="B115" s="8" t="s">
        <v>6</v>
      </c>
      <c r="C115" s="22" t="s">
        <v>30</v>
      </c>
      <c r="D115" s="24" t="s">
        <v>103</v>
      </c>
      <c r="E115" s="24" t="s">
        <v>31</v>
      </c>
      <c r="F115" s="25">
        <f>'[3]Лист1'!$O$103</f>
        <v>303.7</v>
      </c>
      <c r="G115" s="52">
        <f>'[3]Лист1'!$R$103</f>
        <v>291.2</v>
      </c>
      <c r="H115" s="51">
        <f t="shared" si="1"/>
        <v>95.884096147514</v>
      </c>
    </row>
    <row r="116" spans="1:8" s="9" customFormat="1" ht="14.25" customHeight="1">
      <c r="A116" s="8"/>
      <c r="B116" s="8"/>
      <c r="C116" s="22" t="s">
        <v>83</v>
      </c>
      <c r="D116" s="24" t="s">
        <v>103</v>
      </c>
      <c r="E116" s="24" t="s">
        <v>84</v>
      </c>
      <c r="F116" s="49">
        <f>'[3]Лист1'!$O$104</f>
        <v>16.683</v>
      </c>
      <c r="G116" s="52">
        <f>'[3]Лист1'!$R$104</f>
        <v>16.7</v>
      </c>
      <c r="H116" s="51">
        <f t="shared" si="1"/>
        <v>100.10190013786489</v>
      </c>
    </row>
    <row r="117" spans="1:8" s="9" customFormat="1" ht="15" hidden="1">
      <c r="A117" s="8"/>
      <c r="B117" s="8"/>
      <c r="C117" s="22" t="s">
        <v>104</v>
      </c>
      <c r="D117" s="24" t="s">
        <v>105</v>
      </c>
      <c r="E117" s="24" t="s">
        <v>9</v>
      </c>
      <c r="F117" s="25"/>
      <c r="G117" s="52"/>
      <c r="H117" s="51"/>
    </row>
    <row r="118" spans="1:8" s="9" customFormat="1" ht="0.75" customHeight="1" hidden="1">
      <c r="A118" s="8"/>
      <c r="B118" s="8"/>
      <c r="C118" s="22" t="s">
        <v>83</v>
      </c>
      <c r="D118" s="24" t="s">
        <v>105</v>
      </c>
      <c r="E118" s="24" t="s">
        <v>84</v>
      </c>
      <c r="F118" s="25"/>
      <c r="G118" s="52"/>
      <c r="H118" s="51"/>
    </row>
    <row r="119" spans="1:8" s="9" customFormat="1" ht="25.5" hidden="1">
      <c r="A119" s="8"/>
      <c r="B119" s="8"/>
      <c r="C119" s="15" t="s">
        <v>161</v>
      </c>
      <c r="D119" s="24" t="s">
        <v>147</v>
      </c>
      <c r="E119" s="24" t="s">
        <v>9</v>
      </c>
      <c r="F119" s="25"/>
      <c r="G119" s="25"/>
      <c r="H119" s="51" t="e">
        <f t="shared" si="1"/>
        <v>#DIV/0!</v>
      </c>
    </row>
    <row r="120" spans="1:8" s="9" customFormat="1" ht="28.5" customHeight="1" hidden="1">
      <c r="A120" s="8"/>
      <c r="B120" s="8"/>
      <c r="C120" s="22" t="s">
        <v>128</v>
      </c>
      <c r="D120" s="24" t="s">
        <v>146</v>
      </c>
      <c r="E120" s="24" t="s">
        <v>9</v>
      </c>
      <c r="F120" s="25"/>
      <c r="G120" s="52"/>
      <c r="H120" s="51" t="e">
        <f t="shared" si="1"/>
        <v>#DIV/0!</v>
      </c>
    </row>
    <row r="121" spans="1:8" s="9" customFormat="1" ht="25.5" hidden="1">
      <c r="A121" s="8"/>
      <c r="B121" s="8"/>
      <c r="C121" s="22" t="s">
        <v>30</v>
      </c>
      <c r="D121" s="24" t="s">
        <v>146</v>
      </c>
      <c r="E121" s="24" t="s">
        <v>31</v>
      </c>
      <c r="F121" s="25"/>
      <c r="G121" s="52"/>
      <c r="H121" s="51" t="e">
        <f t="shared" si="1"/>
        <v>#DIV/0!</v>
      </c>
    </row>
    <row r="122" spans="1:8" s="9" customFormat="1" ht="15" hidden="1">
      <c r="A122" s="8"/>
      <c r="B122" s="8"/>
      <c r="C122" s="22" t="s">
        <v>129</v>
      </c>
      <c r="D122" s="24" t="s">
        <v>148</v>
      </c>
      <c r="E122" s="24" t="s">
        <v>9</v>
      </c>
      <c r="F122" s="25"/>
      <c r="G122" s="52"/>
      <c r="H122" s="51" t="e">
        <f t="shared" si="1"/>
        <v>#DIV/0!</v>
      </c>
    </row>
    <row r="123" spans="1:8" s="9" customFormat="1" ht="22.5" customHeight="1" hidden="1">
      <c r="A123" s="8"/>
      <c r="B123" s="8"/>
      <c r="C123" s="22" t="s">
        <v>30</v>
      </c>
      <c r="D123" s="24" t="s">
        <v>148</v>
      </c>
      <c r="E123" s="24" t="s">
        <v>31</v>
      </c>
      <c r="F123" s="25"/>
      <c r="G123" s="52"/>
      <c r="H123" s="51" t="e">
        <f t="shared" si="1"/>
        <v>#DIV/0!</v>
      </c>
    </row>
    <row r="124" spans="1:8" s="9" customFormat="1" ht="40.5" customHeight="1">
      <c r="A124" s="8"/>
      <c r="B124" s="8"/>
      <c r="C124" s="22" t="s">
        <v>151</v>
      </c>
      <c r="D124" s="24" t="s">
        <v>152</v>
      </c>
      <c r="E124" s="24" t="s">
        <v>9</v>
      </c>
      <c r="F124" s="25">
        <f>F125</f>
        <v>1202.1</v>
      </c>
      <c r="G124" s="52">
        <f>G125</f>
        <v>1202.1</v>
      </c>
      <c r="H124" s="51">
        <f t="shared" si="1"/>
        <v>100</v>
      </c>
    </row>
    <row r="125" spans="1:8" s="9" customFormat="1" ht="39.75" customHeight="1">
      <c r="A125" s="8"/>
      <c r="B125" s="8"/>
      <c r="C125" s="18" t="s">
        <v>160</v>
      </c>
      <c r="D125" s="37" t="s">
        <v>130</v>
      </c>
      <c r="E125" s="37" t="s">
        <v>9</v>
      </c>
      <c r="F125" s="38">
        <f>F127</f>
        <v>1202.1</v>
      </c>
      <c r="G125" s="52">
        <f>G127</f>
        <v>1202.1</v>
      </c>
      <c r="H125" s="51">
        <f t="shared" si="1"/>
        <v>100</v>
      </c>
    </row>
    <row r="126" spans="1:8" s="9" customFormat="1" ht="47.25" customHeight="1" hidden="1">
      <c r="A126" s="8"/>
      <c r="B126" s="8"/>
      <c r="C126" s="18" t="s">
        <v>128</v>
      </c>
      <c r="D126" s="37" t="s">
        <v>131</v>
      </c>
      <c r="E126" s="37" t="s">
        <v>9</v>
      </c>
      <c r="F126" s="38"/>
      <c r="G126" s="52"/>
      <c r="H126" s="51" t="e">
        <f t="shared" si="1"/>
        <v>#DIV/0!</v>
      </c>
    </row>
    <row r="127" spans="1:8" s="9" customFormat="1" ht="30.75" customHeight="1">
      <c r="A127" s="8"/>
      <c r="B127" s="8"/>
      <c r="C127" s="18" t="s">
        <v>30</v>
      </c>
      <c r="D127" s="37" t="s">
        <v>130</v>
      </c>
      <c r="E127" s="37" t="s">
        <v>31</v>
      </c>
      <c r="F127" s="38">
        <f>'[3]Лист1'!$O$109</f>
        <v>1202.1</v>
      </c>
      <c r="G127" s="52">
        <f>'[3]Лист1'!$R$109</f>
        <v>1202.1</v>
      </c>
      <c r="H127" s="51">
        <f t="shared" si="1"/>
        <v>100</v>
      </c>
    </row>
    <row r="128" spans="1:8" s="9" customFormat="1" ht="36.75" customHeight="1">
      <c r="A128" s="8"/>
      <c r="B128" s="8"/>
      <c r="C128" s="18" t="s">
        <v>187</v>
      </c>
      <c r="D128" s="37" t="s">
        <v>185</v>
      </c>
      <c r="E128" s="37" t="s">
        <v>9</v>
      </c>
      <c r="F128" s="38">
        <f>F129</f>
        <v>969</v>
      </c>
      <c r="G128" s="52">
        <f>G129</f>
        <v>968.5</v>
      </c>
      <c r="H128" s="51">
        <f t="shared" si="1"/>
        <v>99.9484004127967</v>
      </c>
    </row>
    <row r="129" spans="1:8" s="9" customFormat="1" ht="34.5" customHeight="1">
      <c r="A129" s="8"/>
      <c r="B129" s="8"/>
      <c r="C129" s="18" t="s">
        <v>30</v>
      </c>
      <c r="D129" s="37" t="s">
        <v>185</v>
      </c>
      <c r="E129" s="37" t="s">
        <v>31</v>
      </c>
      <c r="F129" s="38">
        <f>'[3]Лист1'!$O$111</f>
        <v>969</v>
      </c>
      <c r="G129" s="52">
        <f>'[3]Лист1'!$R$111</f>
        <v>968.5</v>
      </c>
      <c r="H129" s="51">
        <f t="shared" si="1"/>
        <v>99.9484004127967</v>
      </c>
    </row>
    <row r="130" spans="1:8" s="9" customFormat="1" ht="51">
      <c r="A130" s="8"/>
      <c r="B130" s="8"/>
      <c r="C130" s="18" t="s">
        <v>188</v>
      </c>
      <c r="D130" s="37" t="s">
        <v>186</v>
      </c>
      <c r="E130" s="37" t="s">
        <v>9</v>
      </c>
      <c r="F130" s="38">
        <f>F131</f>
        <v>146.6</v>
      </c>
      <c r="G130" s="52">
        <f>G131</f>
        <v>96.3</v>
      </c>
      <c r="H130" s="51">
        <f t="shared" si="1"/>
        <v>65.68894952251023</v>
      </c>
    </row>
    <row r="131" spans="1:8" s="9" customFormat="1" ht="25.5">
      <c r="A131" s="8"/>
      <c r="B131" s="8"/>
      <c r="C131" s="18" t="s">
        <v>30</v>
      </c>
      <c r="D131" s="37" t="s">
        <v>186</v>
      </c>
      <c r="E131" s="37" t="s">
        <v>31</v>
      </c>
      <c r="F131" s="38">
        <f>'[3]Лист1'!$O$113</f>
        <v>146.6</v>
      </c>
      <c r="G131" s="52">
        <f>'[3]Лист1'!$R$113</f>
        <v>96.3</v>
      </c>
      <c r="H131" s="51">
        <f t="shared" si="1"/>
        <v>65.68894952251023</v>
      </c>
    </row>
    <row r="132" spans="1:8" s="9" customFormat="1" ht="25.5" hidden="1">
      <c r="A132" s="8"/>
      <c r="B132" s="8"/>
      <c r="C132" s="18" t="s">
        <v>30</v>
      </c>
      <c r="D132" s="24" t="s">
        <v>132</v>
      </c>
      <c r="E132" s="37" t="s">
        <v>31</v>
      </c>
      <c r="F132" s="38"/>
      <c r="G132" s="52"/>
      <c r="H132" s="51" t="e">
        <f t="shared" si="1"/>
        <v>#DIV/0!</v>
      </c>
    </row>
    <row r="133" spans="1:8" s="9" customFormat="1" ht="15" hidden="1">
      <c r="A133" s="8"/>
      <c r="B133" s="8"/>
      <c r="C133" s="22" t="s">
        <v>129</v>
      </c>
      <c r="D133" s="24" t="s">
        <v>133</v>
      </c>
      <c r="E133" s="37" t="s">
        <v>9</v>
      </c>
      <c r="F133" s="38"/>
      <c r="G133" s="52"/>
      <c r="H133" s="51" t="e">
        <f t="shared" si="1"/>
        <v>#DIV/0!</v>
      </c>
    </row>
    <row r="134" spans="1:8" s="9" customFormat="1" ht="25.5" hidden="1">
      <c r="A134" s="8"/>
      <c r="B134" s="8"/>
      <c r="C134" s="18" t="s">
        <v>30</v>
      </c>
      <c r="D134" s="24" t="s">
        <v>133</v>
      </c>
      <c r="E134" s="37" t="s">
        <v>31</v>
      </c>
      <c r="F134" s="38"/>
      <c r="G134" s="52"/>
      <c r="H134" s="51" t="e">
        <f t="shared" si="1"/>
        <v>#DIV/0!</v>
      </c>
    </row>
    <row r="135" spans="1:8" s="9" customFormat="1" ht="25.5">
      <c r="A135" s="8" t="s">
        <v>101</v>
      </c>
      <c r="B135" s="8" t="s">
        <v>49</v>
      </c>
      <c r="C135" s="11" t="s">
        <v>189</v>
      </c>
      <c r="D135" s="12" t="s">
        <v>106</v>
      </c>
      <c r="E135" s="12" t="s">
        <v>9</v>
      </c>
      <c r="F135" s="13">
        <f>SUM(F137+F143+F146+F139)</f>
        <v>1862.6</v>
      </c>
      <c r="G135" s="13">
        <f>SUM(G137+G143+G146+G139)</f>
        <v>1734.8000000000002</v>
      </c>
      <c r="H135" s="50">
        <f t="shared" si="1"/>
        <v>93.13862342961453</v>
      </c>
    </row>
    <row r="136" spans="1:8" s="9" customFormat="1" ht="15">
      <c r="A136" s="8" t="s">
        <v>107</v>
      </c>
      <c r="B136" s="8" t="s">
        <v>6</v>
      </c>
      <c r="C136" s="18" t="s">
        <v>26</v>
      </c>
      <c r="D136" s="7" t="s">
        <v>108</v>
      </c>
      <c r="E136" s="7" t="s">
        <v>9</v>
      </c>
      <c r="F136" s="16">
        <f>F137</f>
        <v>1299</v>
      </c>
      <c r="G136" s="16">
        <f>G137</f>
        <v>1171.2</v>
      </c>
      <c r="H136" s="51">
        <f t="shared" si="1"/>
        <v>90.16166281755197</v>
      </c>
    </row>
    <row r="137" spans="1:8" s="9" customFormat="1" ht="39.75" customHeight="1">
      <c r="A137" s="8" t="s">
        <v>109</v>
      </c>
      <c r="B137" s="8" t="s">
        <v>6</v>
      </c>
      <c r="C137" s="18" t="s">
        <v>110</v>
      </c>
      <c r="D137" s="7" t="s">
        <v>111</v>
      </c>
      <c r="E137" s="7" t="s">
        <v>9</v>
      </c>
      <c r="F137" s="16">
        <f>F138</f>
        <v>1299</v>
      </c>
      <c r="G137" s="52">
        <f>G138</f>
        <v>1171.2</v>
      </c>
      <c r="H137" s="51">
        <f t="shared" si="1"/>
        <v>90.16166281755197</v>
      </c>
    </row>
    <row r="138" spans="1:8" s="9" customFormat="1" ht="25.5">
      <c r="A138" s="8" t="s">
        <v>112</v>
      </c>
      <c r="B138" s="8" t="s">
        <v>19</v>
      </c>
      <c r="C138" s="22" t="s">
        <v>30</v>
      </c>
      <c r="D138" s="26" t="s">
        <v>111</v>
      </c>
      <c r="E138" s="26" t="s">
        <v>31</v>
      </c>
      <c r="F138" s="27">
        <f>'[3]Лист1'!$O$75</f>
        <v>1299</v>
      </c>
      <c r="G138" s="52">
        <f>'[3]Лист1'!$R$75</f>
        <v>1171.2</v>
      </c>
      <c r="H138" s="51">
        <f t="shared" si="1"/>
        <v>90.16166281755197</v>
      </c>
    </row>
    <row r="139" spans="1:8" s="9" customFormat="1" ht="25.5" hidden="1">
      <c r="A139" s="8"/>
      <c r="B139" s="8"/>
      <c r="C139" s="15" t="s">
        <v>161</v>
      </c>
      <c r="D139" s="26" t="s">
        <v>150</v>
      </c>
      <c r="E139" s="26" t="s">
        <v>9</v>
      </c>
      <c r="F139" s="27"/>
      <c r="G139" s="52"/>
      <c r="H139" s="51" t="e">
        <f t="shared" si="1"/>
        <v>#DIV/0!</v>
      </c>
    </row>
    <row r="140" spans="1:8" s="9" customFormat="1" ht="15" hidden="1">
      <c r="A140" s="8"/>
      <c r="B140" s="8"/>
      <c r="C140" s="18" t="s">
        <v>134</v>
      </c>
      <c r="D140" s="26" t="s">
        <v>149</v>
      </c>
      <c r="E140" s="26" t="s">
        <v>9</v>
      </c>
      <c r="F140" s="27"/>
      <c r="G140" s="52"/>
      <c r="H140" s="51" t="e">
        <f t="shared" si="1"/>
        <v>#DIV/0!</v>
      </c>
    </row>
    <row r="141" spans="1:8" s="9" customFormat="1" ht="24" customHeight="1" hidden="1">
      <c r="A141" s="8"/>
      <c r="B141" s="8"/>
      <c r="C141" s="18" t="s">
        <v>30</v>
      </c>
      <c r="D141" s="26" t="s">
        <v>149</v>
      </c>
      <c r="E141" s="26" t="s">
        <v>31</v>
      </c>
      <c r="F141" s="27"/>
      <c r="G141" s="52"/>
      <c r="H141" s="51" t="e">
        <f t="shared" si="1"/>
        <v>#DIV/0!</v>
      </c>
    </row>
    <row r="142" spans="1:8" s="9" customFormat="1" ht="28.5" customHeight="1">
      <c r="A142" s="8"/>
      <c r="B142" s="8"/>
      <c r="C142" s="22" t="s">
        <v>151</v>
      </c>
      <c r="D142" s="24" t="s">
        <v>164</v>
      </c>
      <c r="E142" s="24" t="s">
        <v>9</v>
      </c>
      <c r="F142" s="25">
        <f>F143</f>
        <v>563.6</v>
      </c>
      <c r="G142" s="52">
        <f>G143</f>
        <v>563.6</v>
      </c>
      <c r="H142" s="51">
        <f aca="true" t="shared" si="2" ref="H142:H148">SUM(G142/F142*100)</f>
        <v>100</v>
      </c>
    </row>
    <row r="143" spans="1:8" s="9" customFormat="1" ht="26.25" customHeight="1">
      <c r="A143" s="8" t="s">
        <v>112</v>
      </c>
      <c r="B143" s="8" t="s">
        <v>49</v>
      </c>
      <c r="C143" s="18" t="s">
        <v>160</v>
      </c>
      <c r="D143" s="35" t="s">
        <v>135</v>
      </c>
      <c r="E143" s="35" t="s">
        <v>9</v>
      </c>
      <c r="F143" s="34">
        <f>F145</f>
        <v>563.6</v>
      </c>
      <c r="G143" s="52">
        <f>G145</f>
        <v>563.6</v>
      </c>
      <c r="H143" s="51">
        <f t="shared" si="2"/>
        <v>100</v>
      </c>
    </row>
    <row r="144" spans="3:8" ht="28.5" customHeight="1" hidden="1">
      <c r="C144" s="18" t="s">
        <v>134</v>
      </c>
      <c r="D144" s="35" t="s">
        <v>136</v>
      </c>
      <c r="E144" s="35" t="s">
        <v>9</v>
      </c>
      <c r="F144" s="34"/>
      <c r="G144" s="52"/>
      <c r="H144" s="51" t="e">
        <f t="shared" si="2"/>
        <v>#DIV/0!</v>
      </c>
    </row>
    <row r="145" spans="3:8" ht="32.25" customHeight="1">
      <c r="C145" s="18" t="s">
        <v>30</v>
      </c>
      <c r="D145" s="35" t="s">
        <v>135</v>
      </c>
      <c r="E145" s="35" t="s">
        <v>31</v>
      </c>
      <c r="F145" s="34">
        <f>'[3]Лист1'!$O$78</f>
        <v>563.6</v>
      </c>
      <c r="G145" s="52">
        <f>'[3]Лист1'!$R$78</f>
        <v>563.6</v>
      </c>
      <c r="H145" s="51">
        <f t="shared" si="2"/>
        <v>100</v>
      </c>
    </row>
    <row r="146" spans="3:8" ht="51.75" hidden="1">
      <c r="C146" s="18" t="s">
        <v>114</v>
      </c>
      <c r="D146" s="35" t="s">
        <v>137</v>
      </c>
      <c r="E146" s="35" t="s">
        <v>9</v>
      </c>
      <c r="F146" s="34"/>
      <c r="G146" s="41"/>
      <c r="H146" s="40" t="e">
        <f t="shared" si="2"/>
        <v>#DIV/0!</v>
      </c>
    </row>
    <row r="147" spans="3:8" ht="15" hidden="1">
      <c r="C147" s="18" t="s">
        <v>134</v>
      </c>
      <c r="D147" s="35" t="s">
        <v>138</v>
      </c>
      <c r="E147" s="35" t="s">
        <v>9</v>
      </c>
      <c r="F147" s="34"/>
      <c r="G147" s="41"/>
      <c r="H147" s="40" t="e">
        <f t="shared" si="2"/>
        <v>#DIV/0!</v>
      </c>
    </row>
    <row r="148" spans="3:8" ht="26.25" hidden="1">
      <c r="C148" s="18" t="s">
        <v>30</v>
      </c>
      <c r="D148" s="35" t="s">
        <v>138</v>
      </c>
      <c r="E148" s="35" t="s">
        <v>31</v>
      </c>
      <c r="F148" s="34"/>
      <c r="G148" s="41"/>
      <c r="H148" s="40" t="e">
        <f t="shared" si="2"/>
        <v>#DIV/0!</v>
      </c>
    </row>
  </sheetData>
  <sheetProtection/>
  <mergeCells count="5">
    <mergeCell ref="C6:G6"/>
    <mergeCell ref="C5:G5"/>
    <mergeCell ref="C2:G2"/>
    <mergeCell ref="C3:G3"/>
    <mergeCell ref="C4:G4"/>
  </mergeCells>
  <printOptions/>
  <pageMargins left="0.7086614173228347" right="0.7086614173228347" top="0.23" bottom="0.53" header="0.31496062992125984" footer="0.31496062992125984"/>
  <pageSetup horizontalDpi="600" verticalDpi="600" orientation="portrait" paperSize="9" scale="80" r:id="rId1"/>
  <rowBreaks count="2" manualBreakCount="2">
    <brk id="44" max="255" man="1"/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2018-04-01T10:10:18Z</cp:lastPrinted>
  <dcterms:created xsi:type="dcterms:W3CDTF">2016-02-10T09:12:35Z</dcterms:created>
  <dcterms:modified xsi:type="dcterms:W3CDTF">2018-04-01T10:11:14Z</dcterms:modified>
  <cp:category/>
  <cp:version/>
  <cp:contentType/>
  <cp:contentStatus/>
</cp:coreProperties>
</file>