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Мои документы\Бюджет 2020\Отчеты\"/>
    </mc:Choice>
  </mc:AlternateContent>
  <xr:revisionPtr revIDLastSave="0" documentId="13_ncr:1_{02E0A864-B171-46D1-8732-453399F9AA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8 год" sheetId="1" r:id="rId1"/>
  </sheets>
  <definedNames>
    <definedName name="_xlnm._FilterDatabase" localSheetId="0" hidden="1">'2018 год'!$A$3:$CV$6</definedName>
    <definedName name="Z_8F857505_99F7_44A0_9311_0C036734EE4E_.wvu.Cols" localSheetId="0" hidden="1">'2018 год'!$M:$M,'2018 год'!$O:$O,'2018 год'!$Q:$Q</definedName>
    <definedName name="Z_8F857505_99F7_44A0_9311_0C036734EE4E_.wvu.FilterData" localSheetId="0" hidden="1">'2018 год'!$A$3:$CV$6</definedName>
    <definedName name="Z_8F857505_99F7_44A0_9311_0C036734EE4E_.wvu.PrintTitles" localSheetId="0" hidden="1">'2018 год'!$A:$A</definedName>
    <definedName name="Z_A2FD971F_E944_4D74_B779_A0EFF498D9F4_.wvu.FilterData" localSheetId="0" hidden="1">'2018 год'!$A$3:$CV$6</definedName>
    <definedName name="Z_A9585D8F_84FF_4B47_8C73_1E41499AFDEF_.wvu.FilterData" localSheetId="0" hidden="1">'2018 год'!$A$3:$CV$6</definedName>
    <definedName name="Z_C25F2E07_26D8_4FF3_99D5_BF02F5F80659_.wvu.FilterData" localSheetId="0" hidden="1">'2018 год'!$A$3:$CV$6</definedName>
    <definedName name="Z_F8663FA0_0F1B_4DD5_86AB_0F7B7AF3784A_.wvu.FilterData" localSheetId="0" hidden="1">'2018 год'!$A$3:$CV$6</definedName>
    <definedName name="_xlnm.Print_Titles" localSheetId="0">'2018 год'!$A:$A</definedName>
    <definedName name="_xlnm.Print_Area" localSheetId="0">'2018 год'!$A$1:$CV$6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4" i="1" l="1"/>
  <c r="AD4" i="1"/>
  <c r="CG5" i="1" l="1"/>
  <c r="BH4" i="1"/>
  <c r="BI4" i="1" s="1"/>
  <c r="BT6" i="1"/>
  <c r="BQ6" i="1"/>
  <c r="BP6" i="1"/>
  <c r="BO6" i="1"/>
  <c r="BN6" i="1"/>
  <c r="BK6" i="1"/>
  <c r="BJ6" i="1"/>
  <c r="BD6" i="1"/>
  <c r="BB6" i="1"/>
  <c r="BA6" i="1"/>
  <c r="AX6" i="1"/>
  <c r="AW6" i="1"/>
  <c r="AU6" i="1"/>
  <c r="AN6" i="1"/>
  <c r="AM6" i="1"/>
  <c r="AI6" i="1"/>
  <c r="AG6" i="1"/>
  <c r="AE6" i="1"/>
  <c r="AC6" i="1"/>
  <c r="AB6" i="1"/>
  <c r="AA6" i="1"/>
  <c r="Y6" i="1"/>
  <c r="W6" i="1"/>
  <c r="V6" i="1"/>
  <c r="T6" i="1"/>
  <c r="R6" i="1"/>
  <c r="Q6" i="1"/>
  <c r="P6" i="1"/>
  <c r="O6" i="1"/>
  <c r="N6" i="1"/>
  <c r="M6" i="1"/>
  <c r="L6" i="1"/>
  <c r="J6" i="1"/>
  <c r="G6" i="1"/>
  <c r="F6" i="1"/>
  <c r="E6" i="1"/>
  <c r="CV5" i="1"/>
  <c r="CT5" i="1"/>
  <c r="CR5" i="1"/>
  <c r="CQ5" i="1"/>
  <c r="CK5" i="1"/>
  <c r="CI5" i="1"/>
  <c r="CE5" i="1"/>
  <c r="CC5" i="1"/>
  <c r="CA5" i="1"/>
  <c r="BY5" i="1"/>
  <c r="BW5" i="1"/>
  <c r="BU5" i="1"/>
  <c r="BR5" i="1"/>
  <c r="BS5" i="1" s="1"/>
  <c r="BL5" i="1"/>
  <c r="BM5" i="1" s="1"/>
  <c r="BH5" i="1"/>
  <c r="BI5" i="1"/>
  <c r="BC5" i="1"/>
  <c r="BE5" i="1" s="1"/>
  <c r="AY5" i="1"/>
  <c r="AZ5" i="1" s="1"/>
  <c r="AT5" i="1"/>
  <c r="AV5" i="1" s="1"/>
  <c r="AO5" i="1"/>
  <c r="AQ5" i="1" s="1"/>
  <c r="AD5" i="1"/>
  <c r="AF5" i="1" s="1"/>
  <c r="Z5" i="1"/>
  <c r="S5" i="1"/>
  <c r="U5" i="1" s="1"/>
  <c r="I5" i="1"/>
  <c r="K5" i="1" s="1"/>
  <c r="AH5" i="1"/>
  <c r="AJ5" i="1" s="1"/>
  <c r="AL5" i="1" s="1"/>
  <c r="CV4" i="1"/>
  <c r="CT4" i="1"/>
  <c r="CQ4" i="1"/>
  <c r="CR4" i="1" s="1"/>
  <c r="CK4" i="1"/>
  <c r="CI4" i="1"/>
  <c r="CG4" i="1"/>
  <c r="CE4" i="1"/>
  <c r="CC4" i="1"/>
  <c r="CA4" i="1"/>
  <c r="BY4" i="1"/>
  <c r="BW4" i="1"/>
  <c r="BU4" i="1"/>
  <c r="BR4" i="1"/>
  <c r="BS4" i="1" s="1"/>
  <c r="BL4" i="1"/>
  <c r="BM4" i="1"/>
  <c r="BC4" i="1"/>
  <c r="BC6" i="1" s="1"/>
  <c r="AY4" i="1"/>
  <c r="AZ4" i="1" s="1"/>
  <c r="AT4" i="1"/>
  <c r="AV4" i="1" s="1"/>
  <c r="AO4" i="1"/>
  <c r="AQ4" i="1" s="1"/>
  <c r="AF4" i="1"/>
  <c r="Z4" i="1"/>
  <c r="S4" i="1"/>
  <c r="U4" i="1" s="1"/>
  <c r="D6" i="1"/>
  <c r="AJ4" i="1"/>
  <c r="AL4" i="1" s="1"/>
  <c r="I4" i="1"/>
  <c r="K4" i="1" s="1"/>
  <c r="B5" i="1" l="1"/>
  <c r="AH6" i="1"/>
  <c r="BE4" i="1"/>
  <c r="B4" i="1" s="1"/>
  <c r="C4" i="1" l="1"/>
  <c r="C5" i="1"/>
</calcChain>
</file>

<file path=xl/sharedStrings.xml><?xml version="1.0" encoding="utf-8"?>
<sst xmlns="http://schemas.openxmlformats.org/spreadsheetml/2006/main" count="147" uniqueCount="105">
  <si>
    <t>Муниципальное образование</t>
  </si>
  <si>
    <t>Сумма баллов</t>
  </si>
  <si>
    <t>Итоговое место</t>
  </si>
  <si>
    <r>
      <t xml:space="preserve">Р 1 "Соблюдение требований статьи 92.1 Бюджетного кодекса Российской Федерации по предельному объему дефицита бюджета поселения    </t>
    </r>
    <r>
      <rPr>
        <b/>
        <sz val="7"/>
        <rFont val="Times New Roman"/>
        <family val="1"/>
        <charset val="204"/>
      </rPr>
      <t>за отчетный период</t>
    </r>
  </si>
  <si>
    <t>Р2 Соблюдение требований статьи 107 Бюджетного кодекса Российской Федерации по предельному объему муниципального долга, установленного решением о бюджете на соответствующий финансовый год</t>
  </si>
  <si>
    <t xml:space="preserve">Р3 Соблюдение верхнего предела муниципального долга, установленного решением о бюджете на соответствующий финансовый год </t>
  </si>
  <si>
    <r>
      <t xml:space="preserve">Р4 Соблюдение требований статьи 111 Бюджетного кодекса Российской Федерации по предельному объему расходов  на обслуживание муниципального долга   </t>
    </r>
    <r>
      <rPr>
        <b/>
        <sz val="7"/>
        <rFont val="Times New Roman"/>
        <family val="1"/>
        <charset val="204"/>
      </rPr>
      <t>за отчетный период</t>
    </r>
  </si>
  <si>
    <r>
      <t xml:space="preserve">Р5 Соблюдение требований статьи 106 Бюджетного кодекса Российской Федерации по предельному объему муниципальных заимствований  </t>
    </r>
    <r>
      <rPr>
        <b/>
        <sz val="7"/>
        <rFont val="Times New Roman"/>
        <family val="1"/>
        <charset val="204"/>
      </rPr>
      <t>за отчетный год</t>
    </r>
  </si>
  <si>
    <r>
      <t xml:space="preserve">Р6i Соблюдение установленных Правительством Кировской области нормативов формирования расходов на содержание органов местного самоуправления поселений  </t>
    </r>
    <r>
      <rPr>
        <b/>
        <sz val="7"/>
        <rFont val="Times New Roman"/>
        <family val="1"/>
        <charset val="204"/>
      </rPr>
      <t xml:space="preserve">  за отчетный период</t>
    </r>
  </si>
  <si>
    <r>
      <t>Р7i Соблюдение нормативов формирования расходов на оплату труда выборных должностных лиц и муниципальнеых служащих органов местного самоуправления</t>
    </r>
    <r>
      <rPr>
        <b/>
        <sz val="7"/>
        <rFont val="Times New Roman"/>
        <family val="1"/>
        <charset val="204"/>
      </rPr>
      <t xml:space="preserve"> за отчетный период</t>
    </r>
  </si>
  <si>
    <r>
      <t xml:space="preserve">Р8 Исполнение бюджета поселения по налоговым  доходам к первоначально утверждённому объёму   за </t>
    </r>
    <r>
      <rPr>
        <b/>
        <sz val="7"/>
        <rFont val="Times New Roman"/>
        <family val="1"/>
        <charset val="204"/>
      </rPr>
      <t>отчетный год</t>
    </r>
  </si>
  <si>
    <t>Р 9 Динамика поступления налоговых доходов в бюджет поселения</t>
  </si>
  <si>
    <t>Р 10 Динамика задолженности по арендным платежам за муниципальное имущество, земельные участки, находящиеся в муници-пальной собственности, и земельные участки, государственная собственность на которые не разграничена (без учета пени и штрафов), в  бюджет</t>
  </si>
  <si>
    <r>
      <t xml:space="preserve">Р11 Удельный вес расходов бюджета, формируемых в рамках программ, в общем объеме расходов бюджета поселения                 </t>
    </r>
    <r>
      <rPr>
        <b/>
        <sz val="7"/>
        <rFont val="Times New Roman"/>
        <family val="1"/>
        <charset val="204"/>
      </rPr>
      <t>за отчетный период</t>
    </r>
  </si>
  <si>
    <r>
      <t xml:space="preserve">Р12 Отклонение расходов бюджета в 4 квартале от среднего объёма расходов за 1-3 кварталы без участия расходов, производственных за счёт целевых средств, поступивших из областного бюджета.  </t>
    </r>
    <r>
      <rPr>
        <b/>
        <sz val="7"/>
        <rFont val="Times New Roman"/>
        <family val="1"/>
        <charset val="204"/>
      </rPr>
      <t>за отчетный год</t>
    </r>
  </si>
  <si>
    <r>
      <t xml:space="preserve">Р13 Наличие просроченной кредиторской задолженности  </t>
    </r>
    <r>
      <rPr>
        <b/>
        <sz val="7"/>
        <rFont val="Times New Roman"/>
        <family val="1"/>
        <charset val="204"/>
      </rPr>
      <t>за отчетный период</t>
    </r>
  </si>
  <si>
    <t>Р14 Наличие факторов использования средств не по целевому назначению, установленных федеральными контрольными и финансовыми органами, соответствующими органами государственного финансового контроля Кировской областии и  органами исполнительной власти обла</t>
  </si>
  <si>
    <t xml:space="preserve"> Р 15 Наличие факторов нарушения организации бюджетного процесса, установленных в ходе контрольных мероприятий федеральных контрольных и финансовых органов, соответствующих органов финансового контроля Кировской области и органов исполнительной власти обл</t>
  </si>
  <si>
    <t>Р 16- Своевременность  и качество предоставления бюджетной отчётности по перечню форм, входящих в состав месячной, квартальной и годовой отчётности</t>
  </si>
  <si>
    <t>Р 17 Своевременность возврата в областной бюджет остатков целевых средств, полученных и неиспользованных поселением в отчетном году</t>
  </si>
  <si>
    <t>Р 18 Наличие расчетов доходной базы и бюджетных ассигнований на очередной финансовый год</t>
  </si>
  <si>
    <t>Р 19 Выполнение Плана мероприятий по повышению поступлений налоговых и неналоговых доходов бюджета, а также сокращению недоимки бюджетов бюджетной системы Российской Федерации</t>
  </si>
  <si>
    <t>Р 20 Муниципальный правовой акт, содержащий порядок проведения публичных слушаний по проекту бюджета</t>
  </si>
  <si>
    <t>Р 21 Муниципальный правовой акт о мерах по выполнению бюджета поселения на текущий финансовый год</t>
  </si>
  <si>
    <t>Р22 Размещение в средствах массовой информации и (или) на официальном сайте поселения проекта местного бюджета, решения об утверждении местного бюджета, годового отчета о его исполнении, ежеквартальных сведений о ходе исполнения местного бюджета и о числе</t>
  </si>
  <si>
    <t>Р 23 Размещение в официальных средствах массовой информации и (или) на официальном сайте администрации i-го поселения  информации о выполнении целевых показателей эффективности реализации муниципальных программ</t>
  </si>
  <si>
    <t>Р 24 Размещение в официальных средствах массовой информации и (или) на официальном сайте администрации i-го поселения местного бюджета и отчета о его исполнении в доступной для граждан форме</t>
  </si>
  <si>
    <t>Аi- фактический размер  дефицита бюджета на конец отчетного  периода</t>
  </si>
  <si>
    <t xml:space="preserve">Дi– фактический объем доходов бюджета </t>
  </si>
  <si>
    <t xml:space="preserve">Гi – фактический объем безвозмездных поступлений  </t>
  </si>
  <si>
    <t xml:space="preserve">Нi - фактическое поступление налоговых доходов по дополнительным нормативам отчислений </t>
  </si>
  <si>
    <t>Средства от продажи акций, снижение остатков средств на счетах, разницы по бюджетным кредитам</t>
  </si>
  <si>
    <t>Расчет целевого значения индикатора</t>
  </si>
  <si>
    <t>Предельное значение индикатора</t>
  </si>
  <si>
    <t>Бальная оценка        (1или 0)</t>
  </si>
  <si>
    <t>Аi - фактический объем муниципального долга</t>
  </si>
  <si>
    <t xml:space="preserve">Бi – уточненный годовой план доходов бюджета </t>
  </si>
  <si>
    <t>Бi – Уточненный годовой план доходов бюджета на конец отчётного периода (год)</t>
  </si>
  <si>
    <t xml:space="preserve">Bi – уточненный годовой план безвозмездных поступлений </t>
  </si>
  <si>
    <t>Bi– Уточненный годовой план безвозмездных поступлений за отчётный период(год)</t>
  </si>
  <si>
    <t>Нi - уточненный годовой план налоговых доходов по дополнительным нормативам отчислений</t>
  </si>
  <si>
    <t>Нi - фактическое исполнение налоговых доходов по дополнительным нормативам отчислений (год)</t>
  </si>
  <si>
    <t>Бальная оценка                    (1или 0)</t>
  </si>
  <si>
    <t>Аi- фактический объем муниципального долга на конец года</t>
  </si>
  <si>
    <t>Bi – верхний предел муниципального долга , установленный решением о бюджете на соответствующий финансовый год</t>
  </si>
  <si>
    <t>Бальная оценка                   (1или 0)</t>
  </si>
  <si>
    <t>Аi- фактический объем расходов на обслуживание муниципального долга на конец отчетного периода</t>
  </si>
  <si>
    <t xml:space="preserve">Б i –фактический  объем расходов бюджета </t>
  </si>
  <si>
    <t>Bi – фактический объем расходов, осуществляемый за счет субвенций, предоставляемых из бюджетов другого уровня,</t>
  </si>
  <si>
    <t>Аi- фактический объем заимствований i-го поселения в отчетном году</t>
  </si>
  <si>
    <t>Бi – фактический размер дефицита местного бюджета на конец отчетного периода i-го поселения</t>
  </si>
  <si>
    <t>Bi – фактическая сумма, направляемая в отчетном году на погашение долговых обязательств</t>
  </si>
  <si>
    <t>Аi - уточненный план расходов на содержание органов местного самоуправления на конец отчетного периода</t>
  </si>
  <si>
    <t>Б i – утвержденный Правительством области норматив формирования расходов на содержание органов местного самоуправления</t>
  </si>
  <si>
    <t>Аi – фактические расходы на оплату труда депутатов, выборных должностных лиц и муниципальных служащих органов местного самоуправления поселений</t>
  </si>
  <si>
    <t>Б i – утвержденный в установленном порядке норматив формирования расходов на оплату труда депутатов, выборных должностных лиц и муниципальных служащих органов местного самоуправления поселения</t>
  </si>
  <si>
    <t xml:space="preserve">Аi – исполнение бюджета  за отчётный год по налоговым доходам </t>
  </si>
  <si>
    <t xml:space="preserve">Бi – первоначальный план в соответствии с решением о бюджете на отчётный год налоговым  доходам </t>
  </si>
  <si>
    <t>Бальная оценка                   (0 или -1)</t>
  </si>
  <si>
    <t>Аi – сумма  поступления налоговых доходов в бюд-жет i-го поселения на конец отчетного периода текущего финан-сового года;</t>
  </si>
  <si>
    <r>
      <t>Б</t>
    </r>
    <r>
      <rPr>
        <vertAlign val="subscript"/>
        <sz val="7"/>
        <rFont val="Times New Roman"/>
        <family val="1"/>
        <charset val="204"/>
      </rPr>
      <t xml:space="preserve">i </t>
    </r>
    <r>
      <rPr>
        <sz val="7"/>
        <rFont val="Times New Roman"/>
        <family val="1"/>
        <charset val="204"/>
      </rPr>
      <t>– сумма поступления налоговых доходов бюд-жет i-го поселения на конец соответствующего отчетного периода предыдущего финансового года в сопоставимых условиях</t>
    </r>
  </si>
  <si>
    <t>Среднерайонный уровень</t>
  </si>
  <si>
    <t>Бальная оценка (0,-1)</t>
  </si>
  <si>
    <r>
      <t>А</t>
    </r>
    <r>
      <rPr>
        <vertAlign val="subscript"/>
        <sz val="7"/>
        <rFont val="Times New Roman"/>
        <family val="1"/>
        <charset val="204"/>
      </rPr>
      <t xml:space="preserve">i </t>
    </r>
    <r>
      <rPr>
        <sz val="7"/>
        <rFont val="Times New Roman"/>
        <family val="1"/>
        <charset val="204"/>
      </rPr>
      <t>– сумма задолженности   i-го поселения на конец отчетного периода;</t>
    </r>
  </si>
  <si>
    <t>Вi– сумма задолженности  i-го поселения на начало отчетного года;</t>
  </si>
  <si>
    <t>Бальная оценка (0,1,-1,-2)</t>
  </si>
  <si>
    <t>Аi – исполнение бюджета   по расходам, формируемым в рамках программ, на конец отчетного периода</t>
  </si>
  <si>
    <t>Бi – исполнение бюджета по расходам на конец отчетного периода</t>
  </si>
  <si>
    <t>Бальная оценка                   (3; 2;0; -1)</t>
  </si>
  <si>
    <t>А1i – исполнение по расходам  в 1 квартале текущего финансового года без учёта расходов, производственных за счёт целевых средств, поступивших из областного бюджета</t>
  </si>
  <si>
    <t>А2i – исполнение по расходам  во 2 квартале текущего финансового года без учёта расходов,производственных за счёт целевых средств, поступивших из областного бюджета.</t>
  </si>
  <si>
    <t>А3i- исполнение по расходам в 3 квартале текущего финансового года без учёта расходов, производственных за счёт целевых средств, поступивших из областного бюджета</t>
  </si>
  <si>
    <t>А4i- исполнение по расходам  в 4 квартале текущего финансового года без учёта расходов, производственных за счёт целевых средств, поступивших из областного бюджета</t>
  </si>
  <si>
    <t>Бальная оценка            (0;  0,5;   1)</t>
  </si>
  <si>
    <t>Аi – объем просроченной кредиторской задолженности в i-м поселении на конец отчётного периода</t>
  </si>
  <si>
    <t>Аi – наличие факторов использования средств не по целевому назначению, установленных федеральными контрольными и финансовыми органами,соответствующими органами государственного финансового контроля Кировской области и органами исполнительной власти област</t>
  </si>
  <si>
    <t>Бальная оценка(0,-1)</t>
  </si>
  <si>
    <t>А1i – наличие факторов нарушения организации бюджетного процесса, установленных в ходе контрольных мероприятий федеральных органов, соответствующих органов государственного финансового контроля Кировской области и органов исполнительной власти области</t>
  </si>
  <si>
    <t>Бальная оценка</t>
  </si>
  <si>
    <t>Аi – наличие фактов нарушения сроков  и качества представления бюджетной отчётности</t>
  </si>
  <si>
    <r>
      <t>А</t>
    </r>
    <r>
      <rPr>
        <vertAlign val="subscript"/>
        <sz val="7"/>
        <rFont val="Times New Roman"/>
        <family val="1"/>
        <charset val="204"/>
      </rPr>
      <t xml:space="preserve">i </t>
    </r>
    <r>
      <rPr>
        <sz val="7"/>
        <rFont val="Times New Roman"/>
        <family val="1"/>
        <charset val="204"/>
      </rPr>
      <t>– возврат в установленный срок в областной бюджет остатков целевых средств, полученных и неиспользованных i-м поселении в отчетном году</t>
    </r>
  </si>
  <si>
    <t>Аi – наличие расчетов доходной базы и бюджетных ассигнований на очередной финансовый год</t>
  </si>
  <si>
    <t>Наличие фактов невыполнения мероприятий и (или) нарушения сроков их выполнения</t>
  </si>
  <si>
    <t>Аi – наличие МПА, содержащий порядок проведения публичных слушаний по проекту бюджета на очередной финансовый год</t>
  </si>
  <si>
    <t>Аi – наличие МПА, о мерах по выполнению бюджета поселения на текущий финансовый год</t>
  </si>
  <si>
    <t>Пi – размещение  проекта местного бюджета (+1)</t>
  </si>
  <si>
    <t>Бi – размещение решения об утверждении местного бюджета на отчетный финансовый год (+1)</t>
  </si>
  <si>
    <t>Оi – размещение  годового отчета об  исполнении местного бюджета</t>
  </si>
  <si>
    <t>Сi – размещение ежеквартальных сведений о ходе исполнения местного бюджета (+1)</t>
  </si>
  <si>
    <t>Чi – размещение  ежеквартальных сведений о численности муниципальных служащих органов местного самоуправления, работников муниципальных учреждений с указанием фактических затрат на их денежное содержание(+1)</t>
  </si>
  <si>
    <t>Бальная оценка (0;1)</t>
  </si>
  <si>
    <t>Размещение информации о выполнении целевых показателей эффективности реализации муниципальных программ</t>
  </si>
  <si>
    <t>Размещение местного бюджета и отчета о его исполнении в доступной для граждан форме</t>
  </si>
  <si>
    <t>1. Орловское городское поселение</t>
  </si>
  <si>
    <t>≤0,05</t>
  </si>
  <si>
    <t>≤0,5</t>
  </si>
  <si>
    <t>≤1,00</t>
  </si>
  <si>
    <t>≤0,15</t>
  </si>
  <si>
    <t>решение Орловской городской Думы № 48/200 от 14.11.2016</t>
  </si>
  <si>
    <t xml:space="preserve"> 2. Орловское сельское поселение</t>
  </si>
  <si>
    <t>да</t>
  </si>
  <si>
    <t>27 / №171 от 14.11.2014 решение Думы, инф. Бюллетень</t>
  </si>
  <si>
    <t>ИТОГО поселения:</t>
  </si>
  <si>
    <t>Мониторинг оценки  качества организации и осуществления бюджетного процесса за  2019 год</t>
  </si>
  <si>
    <t>рост задолженности по аренде земли и имуществу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</si>
</sst>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"/>
    <numFmt numFmtId="167" formatCode="#,##0.000"/>
  </numFmts>
  <fonts count="4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49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Arial Cyr"/>
      <charset val="204"/>
    </font>
    <font>
      <sz val="7"/>
      <color indexed="10"/>
      <name val="Times New Roman"/>
      <family val="1"/>
      <charset val="204"/>
    </font>
    <font>
      <sz val="7"/>
      <color indexed="4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indexed="49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</font>
    <font>
      <b/>
      <sz val="7"/>
      <name val="Times New Roman"/>
      <family val="1"/>
      <charset val="204"/>
    </font>
    <font>
      <vertAlign val="subscript"/>
      <sz val="7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4"/>
      <color indexed="49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color indexed="10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4" fillId="30" borderId="0" applyNumberFormat="0" applyBorder="0" applyAlignment="0" applyProtection="0"/>
    <xf numFmtId="0" fontId="25" fillId="31" borderId="10" applyNumberFormat="0" applyAlignment="0" applyProtection="0"/>
    <xf numFmtId="0" fontId="26" fillId="32" borderId="11" applyNumberFormat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34" borderId="10" applyNumberFormat="0" applyAlignment="0" applyProtection="0"/>
    <xf numFmtId="0" fontId="33" fillId="0" borderId="15" applyNumberFormat="0" applyFill="0" applyAlignment="0" applyProtection="0"/>
    <xf numFmtId="0" fontId="34" fillId="35" borderId="0" applyNumberFormat="0" applyBorder="0" applyAlignment="0" applyProtection="0"/>
    <xf numFmtId="0" fontId="1" fillId="36" borderId="16" applyNumberFormat="0" applyFont="0" applyAlignment="0" applyProtection="0"/>
    <xf numFmtId="0" fontId="35" fillId="31" borderId="17" applyNumberFormat="0" applyAlignment="0" applyProtection="0"/>
    <xf numFmtId="0" fontId="3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8" fillId="0" borderId="0" applyNumberFormat="0" applyFill="0" applyBorder="0" applyAlignment="0" applyProtection="0"/>
  </cellStyleXfs>
  <cellXfs count="138">
    <xf numFmtId="0" fontId="0" fillId="0" borderId="0" xfId="0"/>
    <xf numFmtId="0" fontId="3" fillId="2" borderId="0" xfId="0" applyFont="1" applyFill="1"/>
    <xf numFmtId="2" fontId="3" fillId="2" borderId="0" xfId="0" applyNumberFormat="1" applyFont="1" applyFill="1"/>
    <xf numFmtId="164" fontId="3" fillId="2" borderId="0" xfId="0" applyNumberFormat="1" applyFont="1" applyFill="1"/>
    <xf numFmtId="0" fontId="3" fillId="2" borderId="0" xfId="0" applyFont="1" applyFill="1" applyAlignment="1">
      <alignment horizontal="center"/>
    </xf>
    <xf numFmtId="4" fontId="3" fillId="2" borderId="0" xfId="0" applyNumberFormat="1" applyFont="1" applyFill="1"/>
    <xf numFmtId="2" fontId="3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5" fontId="3" fillId="2" borderId="0" xfId="0" applyNumberFormat="1" applyFont="1" applyFill="1"/>
    <xf numFmtId="166" fontId="3" fillId="2" borderId="0" xfId="0" applyNumberFormat="1" applyFont="1" applyFill="1"/>
    <xf numFmtId="1" fontId="3" fillId="2" borderId="0" xfId="0" applyNumberFormat="1" applyFont="1" applyFill="1"/>
    <xf numFmtId="0" fontId="5" fillId="2" borderId="0" xfId="0" applyFont="1" applyFill="1"/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8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6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>
      <alignment horizontal="center" vertical="top" wrapText="1"/>
    </xf>
    <xf numFmtId="166" fontId="2" fillId="0" borderId="3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64" fontId="8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justify" vertical="top"/>
      <protection locked="0"/>
    </xf>
    <xf numFmtId="0" fontId="2" fillId="0" borderId="4" xfId="0" applyFont="1" applyBorder="1" applyAlignment="1" applyProtection="1">
      <alignment horizontal="justify" vertical="top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0" fillId="3" borderId="0" xfId="0" applyFont="1" applyFill="1"/>
    <xf numFmtId="0" fontId="11" fillId="4" borderId="5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Protection="1">
      <protection locked="0"/>
    </xf>
    <xf numFmtId="0" fontId="11" fillId="4" borderId="5" xfId="0" applyFont="1" applyFill="1" applyBorder="1" applyProtection="1">
      <protection locked="0"/>
    </xf>
    <xf numFmtId="4" fontId="10" fillId="4" borderId="5" xfId="0" applyNumberFormat="1" applyFont="1" applyFill="1" applyBorder="1" applyAlignment="1" applyProtection="1">
      <alignment horizontal="center"/>
      <protection locked="0"/>
    </xf>
    <xf numFmtId="4" fontId="10" fillId="4" borderId="6" xfId="0" applyNumberFormat="1" applyFont="1" applyFill="1" applyBorder="1" applyAlignment="1" applyProtection="1">
      <alignment horizontal="center"/>
      <protection locked="0"/>
    </xf>
    <xf numFmtId="164" fontId="12" fillId="4" borderId="6" xfId="0" applyNumberFormat="1" applyFont="1" applyFill="1" applyBorder="1" applyAlignment="1" applyProtection="1">
      <alignment horizontal="center"/>
      <protection locked="0"/>
    </xf>
    <xf numFmtId="0" fontId="12" fillId="4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164" fontId="13" fillId="4" borderId="5" xfId="0" applyNumberFormat="1" applyFont="1" applyFill="1" applyBorder="1" applyAlignment="1" applyProtection="1">
      <alignment horizontal="center"/>
      <protection locked="0"/>
    </xf>
    <xf numFmtId="164" fontId="10" fillId="4" borderId="5" xfId="0" applyNumberFormat="1" applyFont="1" applyFill="1" applyBorder="1" applyAlignment="1" applyProtection="1">
      <alignment horizontal="center"/>
      <protection locked="0"/>
    </xf>
    <xf numFmtId="4" fontId="12" fillId="4" borderId="5" xfId="0" applyNumberFormat="1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</xf>
    <xf numFmtId="166" fontId="10" fillId="4" borderId="5" xfId="0" applyNumberFormat="1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6" fillId="5" borderId="5" xfId="0" applyFont="1" applyFill="1" applyBorder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14" fontId="14" fillId="4" borderId="5" xfId="0" applyNumberFormat="1" applyFont="1" applyFill="1" applyBorder="1" applyAlignment="1" applyProtection="1">
      <alignment horizontal="center" wrapText="1"/>
      <protection locked="0"/>
    </xf>
    <xf numFmtId="0" fontId="12" fillId="5" borderId="5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 wrapText="1"/>
    </xf>
    <xf numFmtId="0" fontId="14" fillId="4" borderId="5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/>
    </xf>
    <xf numFmtId="0" fontId="11" fillId="4" borderId="5" xfId="0" applyFont="1" applyFill="1" applyBorder="1" applyAlignment="1" applyProtection="1">
      <alignment horizontal="center" wrapText="1"/>
      <protection locked="0"/>
    </xf>
    <xf numFmtId="0" fontId="11" fillId="4" borderId="5" xfId="0" applyFont="1" applyFill="1" applyBorder="1" applyAlignment="1" applyProtection="1">
      <alignment horizontal="center"/>
      <protection locked="0"/>
    </xf>
    <xf numFmtId="0" fontId="15" fillId="4" borderId="5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 wrapText="1"/>
      <protection locked="0"/>
    </xf>
    <xf numFmtId="0" fontId="10" fillId="0" borderId="0" xfId="0" applyFont="1" applyFill="1"/>
    <xf numFmtId="0" fontId="10" fillId="4" borderId="0" xfId="0" applyFont="1" applyFill="1"/>
    <xf numFmtId="0" fontId="11" fillId="4" borderId="1" xfId="0" applyFont="1" applyFill="1" applyBorder="1" applyAlignment="1" applyProtection="1">
      <alignment wrapText="1"/>
      <protection locked="0"/>
    </xf>
    <xf numFmtId="4" fontId="10" fillId="4" borderId="1" xfId="0" applyNumberFormat="1" applyFont="1" applyFill="1" applyBorder="1" applyAlignment="1" applyProtection="1">
      <alignment horizontal="center"/>
      <protection locked="0"/>
    </xf>
    <xf numFmtId="4" fontId="10" fillId="4" borderId="7" xfId="0" applyNumberFormat="1" applyFont="1" applyFill="1" applyBorder="1" applyAlignment="1" applyProtection="1">
      <alignment horizontal="center"/>
      <protection locked="0"/>
    </xf>
    <xf numFmtId="164" fontId="12" fillId="4" borderId="7" xfId="0" applyNumberFormat="1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7" xfId="0" applyNumberFormat="1" applyFont="1" applyFill="1" applyBorder="1" applyAlignment="1" applyProtection="1">
      <alignment horizontal="center"/>
      <protection locked="0"/>
    </xf>
    <xf numFmtId="164" fontId="13" fillId="4" borderId="1" xfId="0" applyNumberFormat="1" applyFont="1" applyFill="1" applyBorder="1" applyAlignment="1" applyProtection="1">
      <alignment horizontal="center"/>
      <protection locked="0"/>
    </xf>
    <xf numFmtId="164" fontId="10" fillId="4" borderId="1" xfId="0" applyNumberFormat="1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</xf>
    <xf numFmtId="166" fontId="10" fillId="4" borderId="1" xfId="0" applyNumberFormat="1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14" fontId="14" fillId="4" borderId="1" xfId="0" applyNumberFormat="1" applyFont="1" applyFill="1" applyBorder="1" applyAlignment="1" applyProtection="1">
      <alignment horizontal="center" wrapText="1"/>
      <protection locked="0"/>
    </xf>
    <xf numFmtId="0" fontId="12" fillId="5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/>
      <protection locked="0"/>
    </xf>
    <xf numFmtId="0" fontId="15" fillId="4" borderId="1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 wrapText="1"/>
      <protection locked="0"/>
    </xf>
    <xf numFmtId="0" fontId="16" fillId="2" borderId="0" xfId="0" applyFont="1" applyFill="1"/>
    <xf numFmtId="0" fontId="17" fillId="2" borderId="2" xfId="0" applyFont="1" applyFill="1" applyBorder="1" applyProtection="1">
      <protection locked="0"/>
    </xf>
    <xf numFmtId="0" fontId="18" fillId="2" borderId="2" xfId="0" applyFont="1" applyFill="1" applyBorder="1" applyProtection="1">
      <protection locked="0"/>
    </xf>
    <xf numFmtId="4" fontId="16" fillId="2" borderId="2" xfId="0" applyNumberFormat="1" applyFont="1" applyFill="1" applyBorder="1" applyAlignment="1" applyProtection="1">
      <alignment horizontal="center"/>
      <protection locked="0"/>
    </xf>
    <xf numFmtId="4" fontId="19" fillId="2" borderId="2" xfId="0" applyNumberFormat="1" applyFont="1" applyFill="1" applyBorder="1" applyAlignment="1" applyProtection="1">
      <alignment horizontal="center"/>
      <protection locked="0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3" fillId="2" borderId="0" xfId="0" applyFont="1" applyFill="1" applyBorder="1"/>
    <xf numFmtId="2" fontId="3" fillId="2" borderId="0" xfId="0" applyNumberFormat="1" applyFont="1" applyFill="1" applyBorder="1"/>
    <xf numFmtId="164" fontId="3" fillId="2" borderId="0" xfId="0" applyNumberFormat="1" applyFont="1" applyFill="1" applyBorder="1"/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Border="1"/>
    <xf numFmtId="2" fontId="3" fillId="2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5" fontId="3" fillId="2" borderId="0" xfId="0" applyNumberFormat="1" applyFont="1" applyFill="1" applyBorder="1"/>
    <xf numFmtId="166" fontId="3" fillId="2" borderId="0" xfId="0" applyNumberFormat="1" applyFont="1" applyFill="1" applyBorder="1"/>
    <xf numFmtId="1" fontId="3" fillId="2" borderId="0" xfId="0" applyNumberFormat="1" applyFont="1" applyFill="1" applyBorder="1"/>
    <xf numFmtId="164" fontId="4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/>
    <xf numFmtId="0" fontId="39" fillId="2" borderId="0" xfId="0" applyFont="1" applyFill="1" applyProtection="1">
      <protection locked="0"/>
    </xf>
    <xf numFmtId="2" fontId="39" fillId="2" borderId="0" xfId="0" applyNumberFormat="1" applyFont="1" applyFill="1" applyProtection="1">
      <protection locked="0"/>
    </xf>
    <xf numFmtId="164" fontId="39" fillId="2" borderId="0" xfId="0" applyNumberFormat="1" applyFont="1" applyFill="1" applyProtection="1">
      <protection locked="0"/>
    </xf>
    <xf numFmtId="0" fontId="39" fillId="2" borderId="0" xfId="0" applyFont="1" applyFill="1" applyAlignment="1" applyProtection="1">
      <alignment horizontal="center"/>
      <protection locked="0"/>
    </xf>
    <xf numFmtId="4" fontId="39" fillId="2" borderId="0" xfId="0" applyNumberFormat="1" applyFont="1" applyFill="1" applyProtection="1">
      <protection locked="0"/>
    </xf>
    <xf numFmtId="2" fontId="39" fillId="2" borderId="0" xfId="0" applyNumberFormat="1" applyFont="1" applyFill="1" applyAlignment="1" applyProtection="1">
      <alignment horizontal="center"/>
      <protection locked="0"/>
    </xf>
    <xf numFmtId="164" fontId="40" fillId="2" borderId="0" xfId="0" applyNumberFormat="1" applyFont="1" applyFill="1" applyAlignment="1" applyProtection="1">
      <alignment horizontal="center"/>
      <protection locked="0"/>
    </xf>
    <xf numFmtId="165" fontId="39" fillId="2" borderId="0" xfId="0" applyNumberFormat="1" applyFont="1" applyFill="1" applyProtection="1">
      <protection locked="0"/>
    </xf>
    <xf numFmtId="166" fontId="39" fillId="2" borderId="0" xfId="0" applyNumberFormat="1" applyFont="1" applyFill="1" applyProtection="1">
      <protection locked="0"/>
    </xf>
    <xf numFmtId="1" fontId="39" fillId="2" borderId="0" xfId="0" applyNumberFormat="1" applyFont="1" applyFill="1" applyProtection="1">
      <protection locked="0"/>
    </xf>
    <xf numFmtId="2" fontId="41" fillId="2" borderId="0" xfId="0" applyNumberFormat="1" applyFont="1" applyFill="1" applyProtection="1">
      <protection locked="0"/>
    </xf>
    <xf numFmtId="0" fontId="42" fillId="2" borderId="0" xfId="0" applyFont="1" applyFill="1" applyProtection="1">
      <protection locked="0"/>
    </xf>
    <xf numFmtId="0" fontId="41" fillId="2" borderId="0" xfId="0" applyFont="1" applyFill="1" applyProtection="1">
      <protection locked="0"/>
    </xf>
    <xf numFmtId="0" fontId="39" fillId="2" borderId="0" xfId="0" applyFont="1" applyFill="1"/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7" fontId="12" fillId="4" borderId="5" xfId="0" applyNumberFormat="1" applyFont="1" applyFill="1" applyBorder="1" applyAlignment="1" applyProtection="1">
      <alignment horizontal="center"/>
      <protection locked="0"/>
    </xf>
    <xf numFmtId="4" fontId="12" fillId="4" borderId="1" xfId="0" applyNumberFormat="1" applyFont="1" applyFill="1" applyBorder="1" applyAlignment="1" applyProtection="1">
      <alignment horizontal="center"/>
      <protection locked="0"/>
    </xf>
    <xf numFmtId="167" fontId="12" fillId="4" borderId="1" xfId="0" applyNumberFormat="1" applyFont="1" applyFill="1" applyBorder="1" applyAlignment="1" applyProtection="1">
      <alignment horizontal="center"/>
      <protection locked="0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34" builtinId="20" customBuiltin="1"/>
    <cellStyle name="Вывод" xfId="38" builtinId="21" customBuiltin="1"/>
    <cellStyle name="Вычисление" xfId="26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0" builtinId="25" customBuiltin="1"/>
    <cellStyle name="Контрольная ячейка" xfId="27" builtinId="23" customBuiltin="1"/>
    <cellStyle name="Название" xfId="39" builtinId="15" customBuiltin="1"/>
    <cellStyle name="Нейтральный" xfId="36" builtinId="28" customBuiltin="1"/>
    <cellStyle name="Обычный" xfId="0" builtinId="0" customBuiltin="1"/>
    <cellStyle name="Плохой" xfId="25" builtinId="27" customBuiltin="1"/>
    <cellStyle name="Пояснение" xfId="28" builtinId="53" customBuiltin="1"/>
    <cellStyle name="Примечание" xfId="37" builtinId="10" customBuiltin="1"/>
    <cellStyle name="Связанная ячейка" xfId="35" builtinId="24" customBuiltin="1"/>
    <cellStyle name="Текст предупреждения" xfId="41" builtinId="11" customBuiltin="1"/>
    <cellStyle name="Хороший" xfId="2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8"/>
  <sheetViews>
    <sheetView tabSelected="1" topLeftCell="BY1" zoomScale="130" zoomScaleNormal="130" workbookViewId="0">
      <selection activeCell="CF6" sqref="CF6"/>
    </sheetView>
  </sheetViews>
  <sheetFormatPr defaultRowHeight="13.35" customHeight="1" x14ac:dyDescent="0.2"/>
  <cols>
    <col min="1" max="1" width="18.42578125" style="1" customWidth="1"/>
    <col min="2" max="2" width="9.42578125" style="1" customWidth="1"/>
    <col min="3" max="3" width="8" style="1" customWidth="1"/>
    <col min="4" max="4" width="12.7109375" style="1" customWidth="1"/>
    <col min="5" max="5" width="13.42578125" style="1" customWidth="1"/>
    <col min="6" max="6" width="13.85546875" style="1" customWidth="1"/>
    <col min="7" max="8" width="12.5703125" style="2" customWidth="1"/>
    <col min="9" max="9" width="9.42578125" style="3" customWidth="1"/>
    <col min="10" max="10" width="8.42578125" style="2" customWidth="1"/>
    <col min="11" max="11" width="11" style="4" customWidth="1"/>
    <col min="12" max="12" width="13.140625" style="1" customWidth="1"/>
    <col min="13" max="13" width="14.42578125" style="1" hidden="1" customWidth="1"/>
    <col min="14" max="14" width="13.28515625" style="1" customWidth="1"/>
    <col min="15" max="15" width="14" style="5" hidden="1" customWidth="1"/>
    <col min="16" max="16" width="13.140625" style="2" customWidth="1"/>
    <col min="17" max="17" width="12.42578125" style="6" hidden="1" customWidth="1"/>
    <col min="18" max="18" width="12.42578125" style="6" customWidth="1"/>
    <col min="19" max="19" width="10.140625" style="7" customWidth="1"/>
    <col min="20" max="21" width="10.140625" style="4" customWidth="1"/>
    <col min="22" max="22" width="11.85546875" style="1" customWidth="1"/>
    <col min="23" max="23" width="12.42578125" style="1" customWidth="1"/>
    <col min="24" max="24" width="8.28515625" style="3" customWidth="1"/>
    <col min="25" max="25" width="9.5703125" style="2" customWidth="1"/>
    <col min="26" max="26" width="8.7109375" style="4" customWidth="1"/>
    <col min="27" max="27" width="12.140625" style="1" customWidth="1"/>
    <col min="28" max="28" width="13.28515625" style="1" customWidth="1"/>
    <col min="29" max="29" width="13.7109375" style="1" customWidth="1"/>
    <col min="30" max="30" width="7.85546875" style="3" customWidth="1"/>
    <col min="31" max="31" width="8.42578125" style="1" customWidth="1"/>
    <col min="32" max="32" width="7.7109375" style="3" customWidth="1"/>
    <col min="33" max="33" width="11.7109375" style="1" customWidth="1"/>
    <col min="34" max="34" width="12.42578125" style="8" customWidth="1"/>
    <col min="35" max="35" width="10.85546875" style="1" customWidth="1"/>
    <col min="36" max="36" width="8.85546875" style="3" customWidth="1"/>
    <col min="37" max="37" width="7.7109375" style="9" customWidth="1"/>
    <col min="38" max="38" width="9.42578125" style="4" customWidth="1"/>
    <col min="39" max="39" width="11.7109375" style="1" customWidth="1"/>
    <col min="40" max="40" width="12.28515625" style="1" customWidth="1"/>
    <col min="41" max="41" width="9.140625" style="9"/>
    <col min="42" max="45" width="9.140625" style="1"/>
    <col min="46" max="46" width="10.140625" style="1" customWidth="1"/>
    <col min="47" max="47" width="12.42578125" style="1" customWidth="1"/>
    <col min="48" max="48" width="14.28515625" style="4" customWidth="1"/>
    <col min="49" max="49" width="11.42578125" style="10" customWidth="1"/>
    <col min="50" max="50" width="14.5703125" style="2" customWidth="1"/>
    <col min="51" max="51" width="10.7109375" style="3" customWidth="1"/>
    <col min="52" max="52" width="8.5703125" style="11" customWidth="1"/>
    <col min="53" max="53" width="13.42578125" style="1" customWidth="1"/>
    <col min="54" max="54" width="13" style="1" customWidth="1"/>
    <col min="55" max="55" width="11.140625" style="1" customWidth="1"/>
    <col min="56" max="56" width="8.140625" style="1" customWidth="1"/>
    <col min="57" max="59" width="9.140625" style="4"/>
    <col min="60" max="60" width="11.5703125" style="4" customWidth="1"/>
    <col min="61" max="61" width="9.140625" style="4"/>
    <col min="62" max="62" width="14.42578125" style="1" customWidth="1"/>
    <col min="63" max="63" width="13.28515625" style="1" customWidth="1"/>
    <col min="64" max="64" width="8.140625" style="3" customWidth="1"/>
    <col min="65" max="65" width="7.85546875" style="1" customWidth="1"/>
    <col min="66" max="66" width="14.7109375" style="1" customWidth="1"/>
    <col min="67" max="67" width="14.28515625" style="1" customWidth="1"/>
    <col min="68" max="68" width="14.140625" style="1" customWidth="1"/>
    <col min="69" max="69" width="15" style="1" customWidth="1"/>
    <col min="70" max="70" width="8.140625" style="3" customWidth="1"/>
    <col min="71" max="71" width="7.42578125" style="4" customWidth="1"/>
    <col min="72" max="72" width="12.140625" style="1" customWidth="1"/>
    <col min="73" max="73" width="10.28515625" style="1" customWidth="1"/>
    <col min="74" max="74" width="15.7109375" style="1" customWidth="1"/>
    <col min="75" max="75" width="10.28515625" style="1" customWidth="1"/>
    <col min="76" max="76" width="16.7109375" style="1" customWidth="1"/>
    <col min="77" max="77" width="13.7109375" style="1" customWidth="1"/>
    <col min="78" max="79" width="10.28515625" style="1" customWidth="1"/>
    <col min="80" max="80" width="14.85546875" style="1" customWidth="1"/>
    <col min="81" max="81" width="10.28515625" style="1" customWidth="1"/>
    <col min="82" max="82" width="13" style="1" customWidth="1"/>
    <col min="83" max="83" width="10.28515625" style="1" customWidth="1"/>
    <col min="84" max="84" width="11.140625" style="1" customWidth="1"/>
    <col min="85" max="85" width="10.28515625" style="1" customWidth="1"/>
    <col min="86" max="86" width="15.140625" style="1" customWidth="1"/>
    <col min="87" max="87" width="10.28515625" style="1" customWidth="1"/>
    <col min="88" max="88" width="16.85546875" style="1" customWidth="1"/>
    <col min="89" max="89" width="10.28515625" style="1" customWidth="1"/>
    <col min="90" max="90" width="11.7109375" style="1" customWidth="1"/>
    <col min="91" max="91" width="10" style="1" customWidth="1"/>
    <col min="92" max="92" width="10.140625" style="1" customWidth="1"/>
    <col min="93" max="93" width="10.28515625" style="1" customWidth="1"/>
    <col min="94" max="94" width="11.7109375" style="1" customWidth="1"/>
    <col min="95" max="95" width="9.5703125" style="1" customWidth="1"/>
    <col min="96" max="100" width="11.7109375" style="1" customWidth="1"/>
    <col min="101" max="16384" width="9.140625" style="1"/>
  </cols>
  <sheetData>
    <row r="1" spans="1:108" s="128" customFormat="1" ht="39" customHeight="1" x14ac:dyDescent="0.45">
      <c r="A1" s="115" t="s">
        <v>103</v>
      </c>
      <c r="B1" s="115"/>
      <c r="C1" s="115"/>
      <c r="D1" s="115"/>
      <c r="E1" s="115"/>
      <c r="F1" s="115"/>
      <c r="G1" s="116"/>
      <c r="H1" s="116"/>
      <c r="I1" s="117"/>
      <c r="J1" s="116"/>
      <c r="K1" s="118"/>
      <c r="L1" s="115"/>
      <c r="M1" s="115"/>
      <c r="N1" s="115"/>
      <c r="O1" s="119"/>
      <c r="P1" s="116"/>
      <c r="Q1" s="120"/>
      <c r="R1" s="120"/>
      <c r="S1" s="121"/>
      <c r="T1" s="118"/>
      <c r="U1" s="118"/>
      <c r="V1" s="115"/>
      <c r="W1" s="115"/>
      <c r="X1" s="117"/>
      <c r="Y1" s="116"/>
      <c r="Z1" s="118"/>
      <c r="AA1" s="115"/>
      <c r="AB1" s="115"/>
      <c r="AC1" s="115"/>
      <c r="AD1" s="117"/>
      <c r="AE1" s="115"/>
      <c r="AF1" s="117"/>
      <c r="AG1" s="115"/>
      <c r="AH1" s="122"/>
      <c r="AI1" s="115"/>
      <c r="AJ1" s="117"/>
      <c r="AK1" s="123"/>
      <c r="AL1" s="118"/>
      <c r="AM1" s="115"/>
      <c r="AN1" s="115"/>
      <c r="AO1" s="123"/>
      <c r="AP1" s="115"/>
      <c r="AQ1" s="115"/>
      <c r="AR1" s="115"/>
      <c r="AS1" s="115"/>
      <c r="AT1" s="115"/>
      <c r="AU1" s="115"/>
      <c r="AV1" s="118"/>
      <c r="AW1" s="124"/>
      <c r="AX1" s="125"/>
      <c r="AY1" s="117"/>
      <c r="AZ1" s="126"/>
      <c r="BA1" s="115"/>
      <c r="BB1" s="115"/>
      <c r="BC1" s="115"/>
      <c r="BD1" s="115"/>
      <c r="BE1" s="118"/>
      <c r="BF1" s="118"/>
      <c r="BG1" s="118"/>
      <c r="BH1" s="118"/>
      <c r="BI1" s="118"/>
      <c r="BJ1" s="115"/>
      <c r="BK1" s="115"/>
      <c r="BL1" s="117"/>
      <c r="BM1" s="115"/>
      <c r="BN1" s="115"/>
      <c r="BO1" s="115"/>
      <c r="BP1" s="115"/>
      <c r="BQ1" s="115"/>
      <c r="BR1" s="117"/>
      <c r="BS1" s="118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27"/>
      <c r="CO1" s="115"/>
      <c r="CP1" s="115"/>
      <c r="CQ1" s="115"/>
      <c r="CR1" s="115"/>
      <c r="CS1" s="115"/>
      <c r="CT1" s="115"/>
      <c r="CU1" s="115"/>
      <c r="CV1" s="115"/>
    </row>
    <row r="2" spans="1:108" s="12" customFormat="1" ht="82.5" customHeight="1" x14ac:dyDescent="0.2">
      <c r="A2" s="13" t="s">
        <v>0</v>
      </c>
      <c r="B2" s="13" t="s">
        <v>1</v>
      </c>
      <c r="C2" s="13" t="s">
        <v>2</v>
      </c>
      <c r="D2" s="131" t="s">
        <v>3</v>
      </c>
      <c r="E2" s="134"/>
      <c r="F2" s="134"/>
      <c r="G2" s="134"/>
      <c r="H2" s="134"/>
      <c r="I2" s="134"/>
      <c r="J2" s="134"/>
      <c r="K2" s="132"/>
      <c r="L2" s="129" t="s">
        <v>4</v>
      </c>
      <c r="M2" s="133"/>
      <c r="N2" s="133"/>
      <c r="O2" s="133"/>
      <c r="P2" s="133"/>
      <c r="Q2" s="133"/>
      <c r="R2" s="133"/>
      <c r="S2" s="133"/>
      <c r="T2" s="133"/>
      <c r="U2" s="130"/>
      <c r="V2" s="131" t="s">
        <v>5</v>
      </c>
      <c r="W2" s="134"/>
      <c r="X2" s="134"/>
      <c r="Y2" s="134"/>
      <c r="Z2" s="132"/>
      <c r="AA2" s="131" t="s">
        <v>6</v>
      </c>
      <c r="AB2" s="134"/>
      <c r="AC2" s="134"/>
      <c r="AD2" s="134"/>
      <c r="AE2" s="134"/>
      <c r="AF2" s="132"/>
      <c r="AG2" s="131" t="s">
        <v>7</v>
      </c>
      <c r="AH2" s="134"/>
      <c r="AI2" s="134"/>
      <c r="AJ2" s="134"/>
      <c r="AK2" s="134"/>
      <c r="AL2" s="132"/>
      <c r="AM2" s="131" t="s">
        <v>8</v>
      </c>
      <c r="AN2" s="134"/>
      <c r="AO2" s="134"/>
      <c r="AP2" s="134"/>
      <c r="AQ2" s="132"/>
      <c r="AR2" s="131" t="s">
        <v>9</v>
      </c>
      <c r="AS2" s="134"/>
      <c r="AT2" s="134"/>
      <c r="AU2" s="134"/>
      <c r="AV2" s="132"/>
      <c r="AW2" s="131" t="s">
        <v>10</v>
      </c>
      <c r="AX2" s="134"/>
      <c r="AY2" s="134"/>
      <c r="AZ2" s="132"/>
      <c r="BA2" s="131" t="s">
        <v>11</v>
      </c>
      <c r="BB2" s="134"/>
      <c r="BC2" s="134"/>
      <c r="BD2" s="134"/>
      <c r="BE2" s="132"/>
      <c r="BF2" s="129" t="s">
        <v>12</v>
      </c>
      <c r="BG2" s="133"/>
      <c r="BH2" s="133"/>
      <c r="BI2" s="130"/>
      <c r="BJ2" s="131" t="s">
        <v>13</v>
      </c>
      <c r="BK2" s="134"/>
      <c r="BL2" s="134"/>
      <c r="BM2" s="132"/>
      <c r="BN2" s="131" t="s">
        <v>14</v>
      </c>
      <c r="BO2" s="134"/>
      <c r="BP2" s="134"/>
      <c r="BQ2" s="134"/>
      <c r="BR2" s="134"/>
      <c r="BS2" s="132"/>
      <c r="BT2" s="131" t="s">
        <v>15</v>
      </c>
      <c r="BU2" s="132"/>
      <c r="BV2" s="131" t="s">
        <v>16</v>
      </c>
      <c r="BW2" s="132"/>
      <c r="BX2" s="131" t="s">
        <v>17</v>
      </c>
      <c r="BY2" s="132"/>
      <c r="BZ2" s="131" t="s">
        <v>18</v>
      </c>
      <c r="CA2" s="132"/>
      <c r="CB2" s="131" t="s">
        <v>19</v>
      </c>
      <c r="CC2" s="132"/>
      <c r="CD2" s="131" t="s">
        <v>20</v>
      </c>
      <c r="CE2" s="132"/>
      <c r="CF2" s="129" t="s">
        <v>21</v>
      </c>
      <c r="CG2" s="130"/>
      <c r="CH2" s="129" t="s">
        <v>22</v>
      </c>
      <c r="CI2" s="130"/>
      <c r="CJ2" s="129" t="s">
        <v>23</v>
      </c>
      <c r="CK2" s="130"/>
      <c r="CL2" s="129" t="s">
        <v>24</v>
      </c>
      <c r="CM2" s="133"/>
      <c r="CN2" s="133"/>
      <c r="CO2" s="133"/>
      <c r="CP2" s="133"/>
      <c r="CQ2" s="133"/>
      <c r="CR2" s="130"/>
      <c r="CS2" s="129" t="s">
        <v>25</v>
      </c>
      <c r="CT2" s="130"/>
      <c r="CU2" s="129" t="s">
        <v>26</v>
      </c>
      <c r="CV2" s="130"/>
    </row>
    <row r="3" spans="1:108" s="12" customFormat="1" ht="129" customHeight="1" x14ac:dyDescent="0.2">
      <c r="A3" s="14"/>
      <c r="B3" s="14"/>
      <c r="C3" s="14"/>
      <c r="D3" s="15" t="s">
        <v>27</v>
      </c>
      <c r="E3" s="15" t="s">
        <v>28</v>
      </c>
      <c r="F3" s="15" t="s">
        <v>29</v>
      </c>
      <c r="G3" s="16" t="s">
        <v>30</v>
      </c>
      <c r="H3" s="17" t="s">
        <v>31</v>
      </c>
      <c r="I3" s="18" t="s">
        <v>32</v>
      </c>
      <c r="J3" s="17" t="s">
        <v>33</v>
      </c>
      <c r="K3" s="15" t="s">
        <v>34</v>
      </c>
      <c r="L3" s="15" t="s">
        <v>35</v>
      </c>
      <c r="M3" s="15" t="s">
        <v>36</v>
      </c>
      <c r="N3" s="15" t="s">
        <v>37</v>
      </c>
      <c r="O3" s="19" t="s">
        <v>38</v>
      </c>
      <c r="P3" s="16" t="s">
        <v>39</v>
      </c>
      <c r="Q3" s="16" t="s">
        <v>40</v>
      </c>
      <c r="R3" s="16" t="s">
        <v>41</v>
      </c>
      <c r="S3" s="20" t="s">
        <v>32</v>
      </c>
      <c r="T3" s="21" t="s">
        <v>33</v>
      </c>
      <c r="U3" s="15" t="s">
        <v>42</v>
      </c>
      <c r="V3" s="22" t="s">
        <v>43</v>
      </c>
      <c r="W3" s="22" t="s">
        <v>44</v>
      </c>
      <c r="X3" s="23" t="s">
        <v>32</v>
      </c>
      <c r="Y3" s="24" t="s">
        <v>33</v>
      </c>
      <c r="Z3" s="22" t="s">
        <v>45</v>
      </c>
      <c r="AA3" s="22" t="s">
        <v>46</v>
      </c>
      <c r="AB3" s="22" t="s">
        <v>47</v>
      </c>
      <c r="AC3" s="22" t="s">
        <v>48</v>
      </c>
      <c r="AD3" s="23" t="s">
        <v>32</v>
      </c>
      <c r="AE3" s="22" t="s">
        <v>33</v>
      </c>
      <c r="AF3" s="23" t="s">
        <v>45</v>
      </c>
      <c r="AG3" s="22" t="s">
        <v>49</v>
      </c>
      <c r="AH3" s="25" t="s">
        <v>50</v>
      </c>
      <c r="AI3" s="22" t="s">
        <v>51</v>
      </c>
      <c r="AJ3" s="23" t="s">
        <v>32</v>
      </c>
      <c r="AK3" s="22" t="s">
        <v>33</v>
      </c>
      <c r="AL3" s="23" t="s">
        <v>45</v>
      </c>
      <c r="AM3" s="22" t="s">
        <v>52</v>
      </c>
      <c r="AN3" s="22" t="s">
        <v>53</v>
      </c>
      <c r="AO3" s="26" t="s">
        <v>32</v>
      </c>
      <c r="AP3" s="22" t="s">
        <v>33</v>
      </c>
      <c r="AQ3" s="23" t="s">
        <v>45</v>
      </c>
      <c r="AR3" s="27" t="s">
        <v>54</v>
      </c>
      <c r="AS3" s="27" t="s">
        <v>55</v>
      </c>
      <c r="AT3" s="28" t="s">
        <v>32</v>
      </c>
      <c r="AU3" s="29" t="s">
        <v>33</v>
      </c>
      <c r="AV3" s="23" t="s">
        <v>45</v>
      </c>
      <c r="AW3" s="22" t="s">
        <v>56</v>
      </c>
      <c r="AX3" s="22" t="s">
        <v>57</v>
      </c>
      <c r="AY3" s="23" t="s">
        <v>32</v>
      </c>
      <c r="AZ3" s="30" t="s">
        <v>58</v>
      </c>
      <c r="BA3" s="22" t="s">
        <v>59</v>
      </c>
      <c r="BB3" s="31" t="s">
        <v>60</v>
      </c>
      <c r="BC3" s="22" t="s">
        <v>32</v>
      </c>
      <c r="BD3" s="22" t="s">
        <v>61</v>
      </c>
      <c r="BE3" s="22" t="s">
        <v>62</v>
      </c>
      <c r="BF3" s="32" t="s">
        <v>63</v>
      </c>
      <c r="BG3" s="33" t="s">
        <v>64</v>
      </c>
      <c r="BH3" s="22" t="s">
        <v>32</v>
      </c>
      <c r="BI3" s="22" t="s">
        <v>65</v>
      </c>
      <c r="BJ3" s="22" t="s">
        <v>66</v>
      </c>
      <c r="BK3" s="22" t="s">
        <v>67</v>
      </c>
      <c r="BL3" s="23" t="s">
        <v>32</v>
      </c>
      <c r="BM3" s="23" t="s">
        <v>68</v>
      </c>
      <c r="BN3" s="22" t="s">
        <v>69</v>
      </c>
      <c r="BO3" s="22" t="s">
        <v>70</v>
      </c>
      <c r="BP3" s="22" t="s">
        <v>71</v>
      </c>
      <c r="BQ3" s="22" t="s">
        <v>72</v>
      </c>
      <c r="BR3" s="23" t="s">
        <v>32</v>
      </c>
      <c r="BS3" s="22" t="s">
        <v>73</v>
      </c>
      <c r="BT3" s="22" t="s">
        <v>74</v>
      </c>
      <c r="BU3" s="22" t="s">
        <v>62</v>
      </c>
      <c r="BV3" s="34" t="s">
        <v>75</v>
      </c>
      <c r="BW3" s="22" t="s">
        <v>76</v>
      </c>
      <c r="BX3" s="34" t="s">
        <v>77</v>
      </c>
      <c r="BY3" s="22" t="s">
        <v>78</v>
      </c>
      <c r="BZ3" s="34" t="s">
        <v>79</v>
      </c>
      <c r="CA3" s="22" t="s">
        <v>78</v>
      </c>
      <c r="CB3" s="35" t="s">
        <v>80</v>
      </c>
      <c r="CC3" s="22" t="s">
        <v>78</v>
      </c>
      <c r="CD3" s="36" t="s">
        <v>81</v>
      </c>
      <c r="CE3" s="27" t="s">
        <v>78</v>
      </c>
      <c r="CF3" s="27" t="s">
        <v>82</v>
      </c>
      <c r="CG3" s="27" t="s">
        <v>78</v>
      </c>
      <c r="CH3" s="36" t="s">
        <v>83</v>
      </c>
      <c r="CI3" s="27" t="s">
        <v>78</v>
      </c>
      <c r="CJ3" s="37" t="s">
        <v>84</v>
      </c>
      <c r="CK3" s="27" t="s">
        <v>78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22" t="s">
        <v>32</v>
      </c>
      <c r="CR3" s="22" t="s">
        <v>90</v>
      </c>
      <c r="CS3" s="22" t="s">
        <v>91</v>
      </c>
      <c r="CT3" s="27" t="s">
        <v>78</v>
      </c>
      <c r="CU3" s="22" t="s">
        <v>92</v>
      </c>
      <c r="CV3" s="27" t="s">
        <v>78</v>
      </c>
    </row>
    <row r="4" spans="1:108" s="39" customFormat="1" ht="50.25" customHeight="1" x14ac:dyDescent="0.25">
      <c r="A4" s="40" t="s">
        <v>93</v>
      </c>
      <c r="B4" s="41">
        <f>K4+U4+Z4+AF4+AL4+AQ4+AV4+AZ4+BE4+BI4+BM4+BS4+BU4+BW4+BY4+CA4+CC4+CE4+CG4+CI4+CK4+CR4+CT4+CV4</f>
        <v>5</v>
      </c>
      <c r="C4" s="42">
        <f>RANK(B4,B$4:B$5)</f>
        <v>2</v>
      </c>
      <c r="D4" s="43">
        <v>-784.4</v>
      </c>
      <c r="E4" s="43">
        <v>26882.3</v>
      </c>
      <c r="F4" s="43">
        <v>16176.2</v>
      </c>
      <c r="G4" s="44">
        <v>0</v>
      </c>
      <c r="H4" s="44">
        <v>0</v>
      </c>
      <c r="I4" s="45">
        <f>(D4-H4)/(E4-F4-G4)</f>
        <v>-7.3266642381446104E-2</v>
      </c>
      <c r="J4" s="46" t="s">
        <v>94</v>
      </c>
      <c r="K4" s="47">
        <f>IF(I4&lt;=0.05,1,0)</f>
        <v>1</v>
      </c>
      <c r="L4" s="43">
        <v>0</v>
      </c>
      <c r="M4" s="48"/>
      <c r="N4" s="43">
        <v>26800.6</v>
      </c>
      <c r="O4" s="43"/>
      <c r="P4" s="43">
        <v>16176.2</v>
      </c>
      <c r="Q4" s="48"/>
      <c r="R4" s="49">
        <v>0</v>
      </c>
      <c r="S4" s="50">
        <f>(L4-R4)/(N4-P4-R4)</f>
        <v>0</v>
      </c>
      <c r="T4" s="46" t="s">
        <v>95</v>
      </c>
      <c r="U4" s="47">
        <f>IF(S4&lt;=0.5,1,0)</f>
        <v>1</v>
      </c>
      <c r="V4" s="43">
        <v>0</v>
      </c>
      <c r="W4" s="43">
        <v>0</v>
      </c>
      <c r="X4" s="51">
        <v>0</v>
      </c>
      <c r="Y4" s="46" t="s">
        <v>96</v>
      </c>
      <c r="Z4" s="47">
        <f>IF(X4&lt;=1,1,0)</f>
        <v>1</v>
      </c>
      <c r="AA4" s="48">
        <v>0</v>
      </c>
      <c r="AB4" s="44">
        <v>26097.8</v>
      </c>
      <c r="AC4" s="43">
        <v>215</v>
      </c>
      <c r="AD4" s="51">
        <f>AA4/(AB4-AC4)</f>
        <v>0</v>
      </c>
      <c r="AE4" s="46" t="s">
        <v>97</v>
      </c>
      <c r="AF4" s="47">
        <f>IF(AD4&lt;=0.15,1,0)</f>
        <v>1</v>
      </c>
      <c r="AG4" s="52">
        <v>0</v>
      </c>
      <c r="AH4" s="43">
        <f>D4</f>
        <v>-784.4</v>
      </c>
      <c r="AI4" s="48">
        <v>0</v>
      </c>
      <c r="AJ4" s="51">
        <f>AG4/(AH4+AI4)</f>
        <v>0</v>
      </c>
      <c r="AK4" s="46" t="s">
        <v>96</v>
      </c>
      <c r="AL4" s="47">
        <f>IF(AJ4&lt;=1,1,0)</f>
        <v>1</v>
      </c>
      <c r="AM4" s="53">
        <v>3570.5</v>
      </c>
      <c r="AN4" s="53">
        <v>4143</v>
      </c>
      <c r="AO4" s="54">
        <f>AM4/AN4</f>
        <v>0.86181510982379916</v>
      </c>
      <c r="AP4" s="46" t="s">
        <v>96</v>
      </c>
      <c r="AQ4" s="47">
        <f>IF(AO4&lt;=1,1,0)</f>
        <v>1</v>
      </c>
      <c r="AR4" s="55">
        <v>2178.8000000000002</v>
      </c>
      <c r="AS4" s="55">
        <v>3122.4</v>
      </c>
      <c r="AT4" s="54">
        <f>AR4/AS4</f>
        <v>0.69779656674353063</v>
      </c>
      <c r="AU4" s="46" t="s">
        <v>96</v>
      </c>
      <c r="AV4" s="47">
        <f>IF(AT4&lt;=1,1,0)</f>
        <v>1</v>
      </c>
      <c r="AW4" s="43">
        <v>8366.4</v>
      </c>
      <c r="AX4" s="43">
        <v>8208</v>
      </c>
      <c r="AY4" s="51">
        <f>AW4/AX4</f>
        <v>1.0192982456140351</v>
      </c>
      <c r="AZ4" s="47">
        <f>IF(AY4&lt;0.9,-1,IF(AY4&lt;=1.1,0,-1))</f>
        <v>0</v>
      </c>
      <c r="BA4" s="55">
        <v>8366.4</v>
      </c>
      <c r="BB4" s="55">
        <v>8068.6</v>
      </c>
      <c r="BC4" s="135">
        <f>BA4/BB4</f>
        <v>1.0369085095307735</v>
      </c>
      <c r="BD4" s="46">
        <v>1.0740000000000001</v>
      </c>
      <c r="BE4" s="47">
        <f>IF(BC4&lt;BD4,-1,IF(BC4&gt;=BD4,0))</f>
        <v>-1</v>
      </c>
      <c r="BF4" s="48">
        <v>946.8</v>
      </c>
      <c r="BG4" s="48">
        <v>548.5</v>
      </c>
      <c r="BH4" s="136">
        <f>BF4/BG4</f>
        <v>1.7261622607110301</v>
      </c>
      <c r="BI4" s="47">
        <f>IF(BH4&lt;1,1,(IF(BH4=1,0,(IF(BH4&lt;=1.5,-1,-2)))))</f>
        <v>-2</v>
      </c>
      <c r="BJ4" s="55">
        <v>25542.6</v>
      </c>
      <c r="BK4" s="44">
        <v>26097.8</v>
      </c>
      <c r="BL4" s="51">
        <f>BJ4/BK4</f>
        <v>0.97872617615277913</v>
      </c>
      <c r="BM4" s="47">
        <f>IF(BL4&gt;=0.9,1,IF(BL4&lt;0.9,0))</f>
        <v>1</v>
      </c>
      <c r="BN4" s="55">
        <v>3564.8</v>
      </c>
      <c r="BO4" s="55">
        <v>4221.3999999999996</v>
      </c>
      <c r="BP4" s="55">
        <v>4942.2</v>
      </c>
      <c r="BQ4" s="55">
        <v>13369.4</v>
      </c>
      <c r="BR4" s="51">
        <f>BQ4/(1.1*(BN4+BO4+BP4)/3)</f>
        <v>2.8646177052889596</v>
      </c>
      <c r="BS4" s="47">
        <f>IF(BR4&lt;0.5,0,IF(BR4&lt;0.7,0.5,IF(BR4&lt;=1.3,1,IF(BR4&lt;=1.5,0.5,0))))</f>
        <v>0</v>
      </c>
      <c r="BT4" s="48"/>
      <c r="BU4" s="56">
        <f>IF(ISBLANK(BT4),0,-1)</f>
        <v>0</v>
      </c>
      <c r="BV4" s="57"/>
      <c r="BW4" s="56">
        <f>IF(ISBLANK(BV4),0,-1)</f>
        <v>0</v>
      </c>
      <c r="BX4" s="57"/>
      <c r="BY4" s="47">
        <f>IF(ISBLANK(BX4),0,-1)</f>
        <v>0</v>
      </c>
      <c r="BZ4" s="46"/>
      <c r="CA4" s="47">
        <f>IF(ISBLANK(BZ4),0,-1)</f>
        <v>0</v>
      </c>
      <c r="CB4" s="46"/>
      <c r="CC4" s="47">
        <f>IF(ISBLANK(CB4),0,-1)</f>
        <v>0</v>
      </c>
      <c r="CD4" s="58" t="s">
        <v>100</v>
      </c>
      <c r="CE4" s="59">
        <f>IF(ISBLANK(CD4),0,0.5)</f>
        <v>0.5</v>
      </c>
      <c r="CF4" s="60" t="s">
        <v>104</v>
      </c>
      <c r="CG4" s="47">
        <f>IF(ISBLANK(CF4),0,-1)</f>
        <v>-1</v>
      </c>
      <c r="CH4" s="61" t="s">
        <v>98</v>
      </c>
      <c r="CI4" s="62">
        <f>IF(ISBLANK(CH4),0,0.5)</f>
        <v>0.5</v>
      </c>
      <c r="CJ4" s="61"/>
      <c r="CK4" s="62">
        <f>IF(ISBLANK(CJ4),0,0.5)</f>
        <v>0</v>
      </c>
      <c r="CL4" s="63">
        <v>1</v>
      </c>
      <c r="CM4" s="63">
        <v>1</v>
      </c>
      <c r="CN4" s="63">
        <v>1</v>
      </c>
      <c r="CO4" s="64"/>
      <c r="CP4" s="63"/>
      <c r="CQ4" s="65">
        <f>CL4+CM4+CN4+CO4+CP4</f>
        <v>3</v>
      </c>
      <c r="CR4" s="47">
        <f>IF(CQ4=5,1,0)</f>
        <v>0</v>
      </c>
      <c r="CS4" s="46"/>
      <c r="CT4" s="47">
        <f>IF(ISBLANK(CS4),0,0.5)</f>
        <v>0</v>
      </c>
      <c r="CU4" s="66"/>
      <c r="CV4" s="47">
        <f>IF(ISBLANK(CU4),0,1)</f>
        <v>0</v>
      </c>
      <c r="CW4" s="67"/>
      <c r="CX4" s="67"/>
      <c r="CY4" s="67"/>
      <c r="CZ4" s="67"/>
      <c r="DA4" s="67"/>
      <c r="DB4" s="67"/>
      <c r="DC4" s="67"/>
      <c r="DD4" s="67"/>
    </row>
    <row r="5" spans="1:108" s="68" customFormat="1" ht="49.5" customHeight="1" x14ac:dyDescent="0.25">
      <c r="A5" s="69" t="s">
        <v>99</v>
      </c>
      <c r="B5" s="41">
        <f>K5+U5+Z5+AF5+AL5+AQ5+AV5+AZ5+BE5+BI5+BM5+BS5+BU5+BW5+BY5+CA5+CC5+CE5+CG5+CI5+CK5+CR5+CT5+CV5</f>
        <v>10.5</v>
      </c>
      <c r="C5" s="41">
        <f>RANK(B5,B$4:B$5)</f>
        <v>1</v>
      </c>
      <c r="D5" s="43">
        <v>-458.1</v>
      </c>
      <c r="E5" s="70">
        <v>39394.1</v>
      </c>
      <c r="F5" s="70">
        <v>28865.200000000001</v>
      </c>
      <c r="G5" s="71">
        <v>0</v>
      </c>
      <c r="H5" s="71">
        <v>0</v>
      </c>
      <c r="I5" s="72">
        <f>(D5-H5)/(E5-F5-G5)</f>
        <v>-4.3508818585037384E-2</v>
      </c>
      <c r="J5" s="73" t="s">
        <v>94</v>
      </c>
      <c r="K5" s="74">
        <f>IF(I5&lt;=0.05,1,0)</f>
        <v>1</v>
      </c>
      <c r="L5" s="70">
        <v>0</v>
      </c>
      <c r="M5" s="75"/>
      <c r="N5" s="70">
        <v>39123.5</v>
      </c>
      <c r="O5" s="70"/>
      <c r="P5" s="70">
        <v>28865.200000000001</v>
      </c>
      <c r="Q5" s="75"/>
      <c r="R5" s="76">
        <v>0</v>
      </c>
      <c r="S5" s="77">
        <f>(L5-R5)/(N5-P5-R5)</f>
        <v>0</v>
      </c>
      <c r="T5" s="73" t="s">
        <v>95</v>
      </c>
      <c r="U5" s="74">
        <f>IF(S5&lt;=0.5,1,0)</f>
        <v>1</v>
      </c>
      <c r="V5" s="70">
        <v>0</v>
      </c>
      <c r="W5" s="70">
        <v>0</v>
      </c>
      <c r="X5" s="78">
        <v>0</v>
      </c>
      <c r="Y5" s="73" t="s">
        <v>96</v>
      </c>
      <c r="Z5" s="74">
        <f>IF(X5&lt;=1,1,0)</f>
        <v>1</v>
      </c>
      <c r="AA5" s="75">
        <v>0</v>
      </c>
      <c r="AB5" s="71">
        <v>38936</v>
      </c>
      <c r="AC5" s="70">
        <v>209.5</v>
      </c>
      <c r="AD5" s="78">
        <f>AA5/(AB5-AC5)</f>
        <v>0</v>
      </c>
      <c r="AE5" s="73" t="s">
        <v>97</v>
      </c>
      <c r="AF5" s="74">
        <f>IF(AD5&lt;=0.15,1,0)</f>
        <v>1</v>
      </c>
      <c r="AG5" s="71">
        <v>0</v>
      </c>
      <c r="AH5" s="43">
        <f>D5</f>
        <v>-458.1</v>
      </c>
      <c r="AI5" s="75">
        <v>0</v>
      </c>
      <c r="AJ5" s="78">
        <f>AG5/(AH5+AI5)</f>
        <v>0</v>
      </c>
      <c r="AK5" s="73" t="s">
        <v>96</v>
      </c>
      <c r="AL5" s="74">
        <f>IF(AJ5&lt;=1,1,0)</f>
        <v>1</v>
      </c>
      <c r="AM5" s="79">
        <v>8889.4</v>
      </c>
      <c r="AN5" s="79">
        <v>9223</v>
      </c>
      <c r="AO5" s="80">
        <f>AM5/AN5</f>
        <v>0.96382955654342406</v>
      </c>
      <c r="AP5" s="73" t="s">
        <v>96</v>
      </c>
      <c r="AQ5" s="74">
        <f>IF(AO5&lt;=1,1,0)</f>
        <v>1</v>
      </c>
      <c r="AR5" s="81">
        <v>6221.4</v>
      </c>
      <c r="AS5" s="81">
        <v>7622</v>
      </c>
      <c r="AT5" s="80">
        <f>AR5/AS5</f>
        <v>0.81624245604828127</v>
      </c>
      <c r="AU5" s="73" t="s">
        <v>96</v>
      </c>
      <c r="AV5" s="74">
        <f>IF(AT5&lt;=1,1,0)</f>
        <v>1</v>
      </c>
      <c r="AW5" s="70">
        <v>9060.9</v>
      </c>
      <c r="AX5" s="70">
        <v>9022</v>
      </c>
      <c r="AY5" s="78">
        <f>AW5/AX5</f>
        <v>1.0043116825537575</v>
      </c>
      <c r="AZ5" s="74">
        <f>IF(AY5&lt;0.9,-1,IF(AY5&lt;=1.1,0,-1))</f>
        <v>0</v>
      </c>
      <c r="BA5" s="81">
        <v>9060.9</v>
      </c>
      <c r="BB5" s="81">
        <v>8579.7999999999993</v>
      </c>
      <c r="BC5" s="137">
        <f>BA5/BB5</f>
        <v>1.0560735681484417</v>
      </c>
      <c r="BD5" s="73">
        <v>1.0740000000000001</v>
      </c>
      <c r="BE5" s="74">
        <f>IF(BC5&lt;BD5,-1,IF(BC5&gt;=BD5,0))</f>
        <v>-1</v>
      </c>
      <c r="BF5" s="75">
        <v>101.5</v>
      </c>
      <c r="BG5" s="75">
        <v>126.8</v>
      </c>
      <c r="BH5" s="136">
        <f>BF5/BG5</f>
        <v>0.80047318611987384</v>
      </c>
      <c r="BI5" s="74">
        <f>IF(BH5&lt;1,1,(IF(BH5=1,0,(IF(BH5&lt;=1.5,-1,-2)))))</f>
        <v>1</v>
      </c>
      <c r="BJ5" s="81">
        <v>34082</v>
      </c>
      <c r="BK5" s="71">
        <v>38936</v>
      </c>
      <c r="BL5" s="78">
        <f>BJ5/BK5</f>
        <v>0.87533388124101086</v>
      </c>
      <c r="BM5" s="74">
        <f>IF(BL5&gt;=0.9,1,IF(BL5&lt;0.9,0))</f>
        <v>0</v>
      </c>
      <c r="BN5" s="81">
        <v>10460.9</v>
      </c>
      <c r="BO5" s="81">
        <v>7734.8</v>
      </c>
      <c r="BP5" s="81">
        <v>9483.7999999999993</v>
      </c>
      <c r="BQ5" s="81">
        <v>11256.5</v>
      </c>
      <c r="BR5" s="78">
        <f>BQ5/(1.1*(BN5+BO5+BP5)/3)</f>
        <v>1.1091076592621056</v>
      </c>
      <c r="BS5" s="74">
        <f>IF(BR5&lt;0.5,0,IF(BR5&lt;0.7,0.5,IF(BR5&lt;=1.3,1,IF(BR5&lt;=1.5,0.5,0))))</f>
        <v>1</v>
      </c>
      <c r="BT5" s="75"/>
      <c r="BU5" s="82">
        <f>IF(ISBLANK(BT5),0,-1)</f>
        <v>0</v>
      </c>
      <c r="BV5" s="83"/>
      <c r="BW5" s="82">
        <f>IF(ISBLANK(BV5),0,-1)</f>
        <v>0</v>
      </c>
      <c r="BX5" s="83"/>
      <c r="BY5" s="74">
        <f>IF(ISBLANK(BX5),0,-1)</f>
        <v>0</v>
      </c>
      <c r="BZ5" s="73"/>
      <c r="CA5" s="74">
        <f>IF(ISBLANK(BZ5),0,-1)</f>
        <v>0</v>
      </c>
      <c r="CB5" s="73"/>
      <c r="CC5" s="74">
        <f>IF(ISBLANK(CB5),0,-1)</f>
        <v>0</v>
      </c>
      <c r="CD5" s="84" t="s">
        <v>100</v>
      </c>
      <c r="CE5" s="85">
        <f>IF(ISBLANK(CD5),0,0.5)</f>
        <v>0.5</v>
      </c>
      <c r="CF5" s="60"/>
      <c r="CG5" s="47">
        <f>IF(ISBLANK(CF5),0,-1)</f>
        <v>0</v>
      </c>
      <c r="CH5" s="86" t="s">
        <v>101</v>
      </c>
      <c r="CI5" s="87">
        <f>IF(ISBLANK(CH5),0,0.5)</f>
        <v>0.5</v>
      </c>
      <c r="CJ5" s="86"/>
      <c r="CK5" s="87">
        <f>IF(ISBLANK(CJ5),0,0.5)</f>
        <v>0</v>
      </c>
      <c r="CL5" s="88">
        <v>1</v>
      </c>
      <c r="CM5" s="88">
        <v>1</v>
      </c>
      <c r="CN5" s="88">
        <v>1</v>
      </c>
      <c r="CO5" s="88">
        <v>1</v>
      </c>
      <c r="CP5" s="88">
        <v>1</v>
      </c>
      <c r="CQ5" s="89">
        <f>CL5+CM5+CN5+CO5+CP5</f>
        <v>5</v>
      </c>
      <c r="CR5" s="74">
        <f>IF(CQ5=5,1,0)</f>
        <v>1</v>
      </c>
      <c r="CS5" s="73">
        <v>1</v>
      </c>
      <c r="CT5" s="74">
        <f>IF(ISBLANK(CS5),0,0.5)</f>
        <v>0.5</v>
      </c>
      <c r="CU5" s="90"/>
      <c r="CV5" s="74">
        <f>IF(ISBLANK(CU5),0,1)</f>
        <v>0</v>
      </c>
      <c r="CW5" s="67"/>
      <c r="CX5" s="67"/>
      <c r="CY5" s="67"/>
      <c r="CZ5" s="67"/>
      <c r="DA5" s="67"/>
      <c r="DB5" s="67"/>
      <c r="DC5" s="67"/>
      <c r="DD5" s="67"/>
    </row>
    <row r="6" spans="1:108" s="91" customFormat="1" ht="12" customHeight="1" x14ac:dyDescent="0.25">
      <c r="A6" s="92" t="s">
        <v>102</v>
      </c>
      <c r="B6" s="93"/>
      <c r="C6" s="94"/>
      <c r="D6" s="94">
        <f>SUM(D4:D5)</f>
        <v>-1242.5</v>
      </c>
      <c r="E6" s="94">
        <f>SUM(E4:E5)</f>
        <v>66276.399999999994</v>
      </c>
      <c r="F6" s="94">
        <f>SUM(F4:F5)</f>
        <v>45041.4</v>
      </c>
      <c r="G6" s="94">
        <f>SUM(G4:G5)</f>
        <v>0</v>
      </c>
      <c r="H6" s="94"/>
      <c r="I6" s="94"/>
      <c r="J6" s="94">
        <f>SUM(J4:J5)</f>
        <v>0</v>
      </c>
      <c r="K6" s="94"/>
      <c r="L6" s="94">
        <f t="shared" ref="L6:R6" si="0">SUM(L4:L5)</f>
        <v>0</v>
      </c>
      <c r="M6" s="94">
        <f t="shared" si="0"/>
        <v>0</v>
      </c>
      <c r="N6" s="94">
        <f t="shared" si="0"/>
        <v>65924.100000000006</v>
      </c>
      <c r="O6" s="94">
        <f t="shared" si="0"/>
        <v>0</v>
      </c>
      <c r="P6" s="94">
        <f t="shared" si="0"/>
        <v>45041.4</v>
      </c>
      <c r="Q6" s="94">
        <f t="shared" si="0"/>
        <v>0</v>
      </c>
      <c r="R6" s="94">
        <f t="shared" si="0"/>
        <v>0</v>
      </c>
      <c r="S6" s="94"/>
      <c r="T6" s="94">
        <f>SUM(T4:T5)</f>
        <v>0</v>
      </c>
      <c r="U6" s="94"/>
      <c r="V6" s="94">
        <f>SUM(V4:V5)</f>
        <v>0</v>
      </c>
      <c r="W6" s="94">
        <f>SUM(W4:W5)</f>
        <v>0</v>
      </c>
      <c r="X6" s="94"/>
      <c r="Y6" s="94">
        <f>SUM(Y4:Y5)</f>
        <v>0</v>
      </c>
      <c r="Z6" s="94"/>
      <c r="AA6" s="94">
        <f>SUM(AA4:AA5)</f>
        <v>0</v>
      </c>
      <c r="AB6" s="94">
        <f>SUM(AB4:AB5)</f>
        <v>65033.8</v>
      </c>
      <c r="AC6" s="94">
        <f>SUM(AC4:AC5)</f>
        <v>424.5</v>
      </c>
      <c r="AD6" s="94"/>
      <c r="AE6" s="94">
        <f>SUM(AE4:AE5)</f>
        <v>0</v>
      </c>
      <c r="AF6" s="94"/>
      <c r="AG6" s="94">
        <f>SUM(AG4:AG5)</f>
        <v>0</v>
      </c>
      <c r="AH6" s="94">
        <f>SUM(AH4:AH5)</f>
        <v>-1242.5</v>
      </c>
      <c r="AI6" s="94">
        <f>SUM(AI4:AI5)</f>
        <v>0</v>
      </c>
      <c r="AJ6" s="94"/>
      <c r="AK6" s="94"/>
      <c r="AL6" s="94"/>
      <c r="AM6" s="94">
        <f>SUM(AM4:AM5)</f>
        <v>12459.9</v>
      </c>
      <c r="AN6" s="94">
        <f>SUM(AN4:AN5)</f>
        <v>13366</v>
      </c>
      <c r="AO6" s="94"/>
      <c r="AP6" s="94"/>
      <c r="AQ6" s="94"/>
      <c r="AR6" s="94"/>
      <c r="AS6" s="94"/>
      <c r="AT6" s="94"/>
      <c r="AU6" s="94">
        <f>SUM(AU4:AU5)</f>
        <v>0</v>
      </c>
      <c r="AV6" s="94"/>
      <c r="AW6" s="94">
        <f>SUM(AW4:AW5)</f>
        <v>17427.3</v>
      </c>
      <c r="AX6" s="95">
        <f>SUM(AX4:AX5)</f>
        <v>17230</v>
      </c>
      <c r="AY6" s="96"/>
      <c r="AZ6" s="94"/>
      <c r="BA6" s="94">
        <f>SUM(BA4:BA5)</f>
        <v>17427.3</v>
      </c>
      <c r="BB6" s="94">
        <f>SUM(BB4:BB5)</f>
        <v>16648.400000000001</v>
      </c>
      <c r="BC6" s="94">
        <f>SUM(BC4:BC5)</f>
        <v>2.0929820776792152</v>
      </c>
      <c r="BD6" s="94">
        <f>SUM(BD4:BD5)</f>
        <v>2.1480000000000001</v>
      </c>
      <c r="BE6" s="94"/>
      <c r="BF6" s="94"/>
      <c r="BG6" s="94"/>
      <c r="BH6" s="94"/>
      <c r="BI6" s="94"/>
      <c r="BJ6" s="94">
        <f>SUM(BJ4:BJ5)</f>
        <v>59624.6</v>
      </c>
      <c r="BK6" s="94">
        <f>SUM(BK4:BK5)</f>
        <v>65033.8</v>
      </c>
      <c r="BL6" s="94"/>
      <c r="BM6" s="94"/>
      <c r="BN6" s="94">
        <f>SUM(BN4:BN5)</f>
        <v>14025.7</v>
      </c>
      <c r="BO6" s="94">
        <f>SUM(BO4:BO5)</f>
        <v>11956.2</v>
      </c>
      <c r="BP6" s="94">
        <f>SUM(BP4:BP5)</f>
        <v>14426</v>
      </c>
      <c r="BQ6" s="94">
        <f>SUM(BQ4:BQ5)</f>
        <v>24625.9</v>
      </c>
      <c r="BR6" s="94"/>
      <c r="BS6" s="94"/>
      <c r="BT6" s="94">
        <f>SUM(BT4:BT5)</f>
        <v>0</v>
      </c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7"/>
      <c r="CM6" s="98"/>
      <c r="CN6" s="99"/>
      <c r="CO6" s="98"/>
      <c r="CP6" s="98"/>
      <c r="CQ6" s="98"/>
      <c r="CR6" s="97"/>
      <c r="CS6" s="97"/>
      <c r="CT6" s="97"/>
      <c r="CU6" s="97"/>
      <c r="CV6" s="97"/>
    </row>
    <row r="7" spans="1:108" s="100" customFormat="1" ht="13.35" customHeight="1" x14ac:dyDescent="0.2">
      <c r="D7" s="104"/>
      <c r="E7" s="101"/>
      <c r="G7" s="101"/>
      <c r="H7" s="101"/>
      <c r="I7" s="106"/>
      <c r="J7" s="105"/>
      <c r="K7" s="103"/>
      <c r="O7" s="104"/>
      <c r="P7" s="101"/>
      <c r="Q7" s="105"/>
      <c r="R7" s="105"/>
      <c r="S7" s="110"/>
      <c r="T7" s="103"/>
      <c r="U7" s="103"/>
      <c r="W7" s="104"/>
      <c r="X7" s="102"/>
      <c r="Y7" s="101"/>
      <c r="Z7" s="103"/>
      <c r="AD7" s="102"/>
      <c r="AF7" s="102"/>
      <c r="AH7" s="107"/>
      <c r="AJ7" s="102"/>
      <c r="AK7" s="108"/>
      <c r="AL7" s="103"/>
      <c r="AO7" s="108"/>
      <c r="AV7" s="103"/>
      <c r="AW7" s="109"/>
      <c r="AX7" s="101"/>
      <c r="AY7" s="102"/>
      <c r="AZ7" s="111"/>
      <c r="BE7" s="103"/>
      <c r="BF7" s="103"/>
      <c r="BG7" s="103"/>
      <c r="BH7" s="103"/>
      <c r="BI7" s="103"/>
      <c r="BL7" s="102"/>
      <c r="BR7" s="102"/>
      <c r="BS7" s="103"/>
    </row>
    <row r="8" spans="1:108" ht="13.35" customHeight="1" x14ac:dyDescent="0.2">
      <c r="N8" s="5"/>
      <c r="W8" s="5"/>
      <c r="BI8" s="112"/>
      <c r="BJ8" s="113"/>
      <c r="BK8" s="113"/>
      <c r="BL8" s="114"/>
      <c r="BM8" s="113"/>
      <c r="BN8" s="113"/>
      <c r="BO8" s="113"/>
      <c r="BP8" s="113"/>
      <c r="BQ8" s="113"/>
      <c r="BR8" s="114"/>
      <c r="BS8" s="112"/>
    </row>
  </sheetData>
  <autoFilter ref="A3:CV6" xr:uid="{00000000-0009-0000-0000-000000000000}"/>
  <mergeCells count="24">
    <mergeCell ref="AG2:AL2"/>
    <mergeCell ref="AM2:AQ2"/>
    <mergeCell ref="D2:K2"/>
    <mergeCell ref="L2:U2"/>
    <mergeCell ref="V2:Z2"/>
    <mergeCell ref="AA2:AF2"/>
    <mergeCell ref="BF2:BI2"/>
    <mergeCell ref="BJ2:BM2"/>
    <mergeCell ref="BN2:BS2"/>
    <mergeCell ref="AR2:AV2"/>
    <mergeCell ref="AW2:AZ2"/>
    <mergeCell ref="BA2:BE2"/>
    <mergeCell ref="CU2:CV2"/>
    <mergeCell ref="BT2:BU2"/>
    <mergeCell ref="BV2:BW2"/>
    <mergeCell ref="BX2:BY2"/>
    <mergeCell ref="BZ2:CA2"/>
    <mergeCell ref="CB2:CC2"/>
    <mergeCell ref="CD2:CE2"/>
    <mergeCell ref="CS2:CT2"/>
    <mergeCell ref="CJ2:CK2"/>
    <mergeCell ref="CL2:CR2"/>
    <mergeCell ref="CH2:CI2"/>
    <mergeCell ref="CF2:CG2"/>
  </mergeCells>
  <phoneticPr fontId="0" type="noConversion"/>
  <pageMargins left="0.21" right="0.17" top="0.15748031496062992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 год</vt:lpstr>
      <vt:lpstr>'2018 год'!Заголовки_для_печати</vt:lpstr>
      <vt:lpstr>'2018 год'!Область_печати</vt:lpstr>
    </vt:vector>
  </TitlesOfParts>
  <Company>Кировская область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user16</dc:creator>
  <cp:lastModifiedBy>User</cp:lastModifiedBy>
  <cp:lastPrinted>2020-04-15T08:14:10Z</cp:lastPrinted>
  <dcterms:created xsi:type="dcterms:W3CDTF">2009-01-27T10:52:16Z</dcterms:created>
  <dcterms:modified xsi:type="dcterms:W3CDTF">2020-04-15T08:15:48Z</dcterms:modified>
</cp:coreProperties>
</file>