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кв" sheetId="2" r:id="rId1"/>
  </sheets>
  <calcPr calcId="125725"/>
</workbook>
</file>

<file path=xl/calcChain.xml><?xml version="1.0" encoding="utf-8"?>
<calcChain xmlns="http://schemas.openxmlformats.org/spreadsheetml/2006/main">
  <c r="D5" i="2"/>
  <c r="BA5"/>
  <c r="BA4"/>
  <c r="D28"/>
  <c r="C28"/>
  <c r="BK4"/>
  <c r="BJ4" s="1"/>
  <c r="CV8"/>
  <c r="CT8"/>
  <c r="CQ8"/>
  <c r="CR8" s="1"/>
  <c r="CK8"/>
  <c r="CI8"/>
  <c r="CG8"/>
  <c r="CE8"/>
  <c r="CC8"/>
  <c r="CA8"/>
  <c r="BY8"/>
  <c r="BW8"/>
  <c r="BU8"/>
  <c r="BR8"/>
  <c r="BS8" s="1"/>
  <c r="BL8"/>
  <c r="BM8" s="1"/>
  <c r="BH8"/>
  <c r="BI8" s="1"/>
  <c r="BC8"/>
  <c r="BE8" s="1"/>
  <c r="AY8"/>
  <c r="AZ8" s="1"/>
  <c r="AT8"/>
  <c r="AV8" s="1"/>
  <c r="AO8"/>
  <c r="AQ8" s="1"/>
  <c r="AJ8"/>
  <c r="AL8" s="1"/>
  <c r="AD8"/>
  <c r="AF8" s="1"/>
  <c r="Z8"/>
  <c r="S8"/>
  <c r="U8" s="1"/>
  <c r="I8"/>
  <c r="K8" s="1"/>
  <c r="BO4" l="1"/>
  <c r="B8"/>
  <c r="BH4" l="1"/>
  <c r="BI4" s="1"/>
  <c r="AB4"/>
  <c r="AD4" s="1"/>
  <c r="AF4" s="1"/>
  <c r="R4"/>
  <c r="F4"/>
  <c r="H16"/>
  <c r="G16"/>
  <c r="H12"/>
  <c r="G12"/>
  <c r="D12"/>
  <c r="C12"/>
  <c r="D16"/>
  <c r="C16"/>
  <c r="CV4"/>
  <c r="CT4"/>
  <c r="CQ4"/>
  <c r="CR4" s="1"/>
  <c r="CK4"/>
  <c r="CI4"/>
  <c r="CG4"/>
  <c r="CE4"/>
  <c r="CC4"/>
  <c r="CA4"/>
  <c r="BY4"/>
  <c r="BW4"/>
  <c r="BU4"/>
  <c r="BR4"/>
  <c r="BS4" s="1"/>
  <c r="BL4"/>
  <c r="BM4" s="1"/>
  <c r="AT4"/>
  <c r="AV4" s="1"/>
  <c r="AO4"/>
  <c r="AQ4" s="1"/>
  <c r="Z4"/>
  <c r="G21" l="1"/>
  <c r="G22" s="1"/>
  <c r="H21"/>
  <c r="H22" s="1"/>
  <c r="C21"/>
  <c r="D21"/>
  <c r="D22" s="1"/>
  <c r="D4"/>
  <c r="I4" s="1"/>
  <c r="K4" s="1"/>
  <c r="S4"/>
  <c r="U4" s="1"/>
  <c r="AH4" l="1"/>
  <c r="AJ4" s="1"/>
  <c r="AL4" s="1"/>
  <c r="BT6" l="1"/>
  <c r="BQ6"/>
  <c r="BP6"/>
  <c r="BO6"/>
  <c r="BN6"/>
  <c r="BK6"/>
  <c r="BJ6"/>
  <c r="BD6"/>
  <c r="BB6"/>
  <c r="AX6"/>
  <c r="AU6"/>
  <c r="AN6"/>
  <c r="AM6"/>
  <c r="AI6"/>
  <c r="AH6"/>
  <c r="AG6"/>
  <c r="AE6"/>
  <c r="AC6"/>
  <c r="AB6"/>
  <c r="AA6"/>
  <c r="Y6"/>
  <c r="W6"/>
  <c r="V6"/>
  <c r="T6"/>
  <c r="R6"/>
  <c r="Q6"/>
  <c r="P6"/>
  <c r="O6"/>
  <c r="N6"/>
  <c r="M6"/>
  <c r="L6"/>
  <c r="J6"/>
  <c r="G6"/>
  <c r="F6"/>
  <c r="E6"/>
  <c r="D6"/>
  <c r="CV5"/>
  <c r="CT5"/>
  <c r="CQ5"/>
  <c r="CR5" s="1"/>
  <c r="CK5"/>
  <c r="CI5"/>
  <c r="CG5"/>
  <c r="CE5"/>
  <c r="CC5"/>
  <c r="CA5"/>
  <c r="BY5"/>
  <c r="BW5"/>
  <c r="BU5"/>
  <c r="BR5"/>
  <c r="BS5" s="1"/>
  <c r="BL5"/>
  <c r="BM5" s="1"/>
  <c r="BH5"/>
  <c r="BI5" s="1"/>
  <c r="BC5"/>
  <c r="BE5" s="1"/>
  <c r="AY5"/>
  <c r="AZ5" s="1"/>
  <c r="AT5"/>
  <c r="AV5" s="1"/>
  <c r="AO5"/>
  <c r="AQ5" s="1"/>
  <c r="AJ5"/>
  <c r="AL5" s="1"/>
  <c r="AD5"/>
  <c r="AF5" s="1"/>
  <c r="Z5"/>
  <c r="S5"/>
  <c r="U5" s="1"/>
  <c r="I5"/>
  <c r="K5" s="1"/>
  <c r="AW6" l="1"/>
  <c r="BC4"/>
  <c r="AY4"/>
  <c r="AZ4" s="1"/>
  <c r="BC6" l="1"/>
  <c r="BE4"/>
  <c r="B4" s="1"/>
  <c r="BA6"/>
  <c r="C8" l="1"/>
  <c r="C4"/>
  <c r="C5"/>
</calcChain>
</file>

<file path=xl/sharedStrings.xml><?xml version="1.0" encoding="utf-8"?>
<sst xmlns="http://schemas.openxmlformats.org/spreadsheetml/2006/main" count="174" uniqueCount="120">
  <si>
    <t>Муниципальное образование</t>
  </si>
  <si>
    <t>Сумма баллов</t>
  </si>
  <si>
    <t>Итоговое место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</si>
  <si>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    </t>
    </r>
    <r>
      <rPr>
        <b/>
        <sz val="7"/>
        <rFont val="Times New Roman"/>
        <family val="1"/>
        <charset val="204"/>
      </rPr>
      <t>за отчетный период</t>
    </r>
  </si>
  <si>
    <t>Р2 Соблюдение требований статьи 107 Бюджетного кодекса Российской Федерации по предельному объему муниципального долга, установленного решением о бюджете на соответствующий финансовый год</t>
  </si>
  <si>
    <t xml:space="preserve">Р3 Соблюдение верхнего предела муниципального долга, установленного решением о бюджете на соответствующий финансовый год 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</si>
  <si>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</t>
    </r>
    <r>
      <rPr>
        <b/>
        <sz val="7"/>
        <rFont val="Times New Roman"/>
        <family val="1"/>
        <charset val="204"/>
      </rPr>
      <t>за отчетный период</t>
    </r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</si>
  <si>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</t>
    </r>
    <r>
      <rPr>
        <b/>
        <sz val="7"/>
        <rFont val="Times New Roman"/>
        <family val="1"/>
        <charset val="204"/>
      </rPr>
      <t>за отчетный год</t>
    </r>
  </si>
  <si>
    <r>
      <t xml:space="preserve">Р6i Соблюдение установленных Правительством Кировской области нормативов формирования расходов на содержание органов местного самоуправления поселений  </t>
    </r>
    <r>
      <rPr>
        <b/>
        <sz val="7"/>
        <rFont val="Times New Roman"/>
        <family val="1"/>
        <charset val="204"/>
      </rPr>
      <t xml:space="preserve">  за отчетный период</t>
    </r>
  </si>
  <si>
    <r>
      <t>Р7i Соблюдение нормативов формирования расходов на оплату труда выборных должностных лиц и муниципальнеых служащих органов местного самоуправления</t>
    </r>
    <r>
      <rPr>
        <b/>
        <sz val="7"/>
        <rFont val="Times New Roman"/>
        <family val="1"/>
        <charset val="204"/>
      </rPr>
      <t xml:space="preserve"> за отчетный период</t>
    </r>
  </si>
  <si>
    <r>
      <t xml:space="preserve">Р8 Исполнение бюджета поселения по налоговым  доходам к первоначально утверждённому объёму   за </t>
    </r>
    <r>
      <rPr>
        <b/>
        <sz val="7"/>
        <rFont val="Times New Roman"/>
        <family val="1"/>
        <charset val="204"/>
      </rPr>
      <t>отчетный год</t>
    </r>
  </si>
  <si>
    <t>Р 9 Динамика поступления налоговых доходов в бюджет поселения</t>
  </si>
  <si>
    <t>Р 10 Динамика задолженности по арендным платежам за муниципальное имущество, земельные участки, находящиеся в муници-пальной собственности, и земельные участки, государственная собственность на которые не разграничена (без учета пени и штрафов), в  бюджет</t>
  </si>
  <si>
    <r>
      <t xml:space="preserve">Р11 Удельный вес расходов бюджета, формируемых в рамках программ, в общем объеме расходов бюджета поселения                 </t>
    </r>
    <r>
      <rPr>
        <b/>
        <sz val="7"/>
        <rFont val="Times New Roman"/>
        <family val="1"/>
        <charset val="204"/>
      </rPr>
      <t>за отчетный период</t>
    </r>
  </si>
  <si>
    <r>
      <t xml:space="preserve">Р12 Отклонение расходов бюджета в 4 квартале от среднего объёма расходов за 1-3 кварталы без участия расходов, производственных за счёт целевых средств, поступивших из областного бюджета.  </t>
    </r>
    <r>
      <rPr>
        <b/>
        <sz val="7"/>
        <rFont val="Times New Roman"/>
        <family val="1"/>
        <charset val="204"/>
      </rPr>
      <t>за отчетный год</t>
    </r>
  </si>
  <si>
    <r>
      <t xml:space="preserve">Р13 Наличие просроченной кредиторской задолженности  </t>
    </r>
    <r>
      <rPr>
        <b/>
        <sz val="7"/>
        <rFont val="Times New Roman"/>
        <family val="1"/>
        <charset val="204"/>
      </rPr>
      <t>за отчетный период</t>
    </r>
  </si>
  <si>
    <t>Р14 Наличие факторов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областии и  органами исполнительной власти обла</t>
  </si>
  <si>
    <t xml:space="preserve"> Р 15 Наличие факторов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финансового контроля Кировской области и органов исполнительной власти обл</t>
  </si>
  <si>
    <t>Р 16- Своевременность  и качество предоставления бюджетной отчётности по перечню форм, входящих в состав месячной, квартальной и годовой отчётности</t>
  </si>
  <si>
    <t>Р 17 Своевременность возврата в областной бюджет остатков целевых средств, полученных и неиспользованных поселением в отчетном году</t>
  </si>
  <si>
    <t>Р 18 Наличие расчетов доходной базы и бюджетных ассигнований на очередной финансовый год</t>
  </si>
  <si>
    <t>Р 19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</si>
  <si>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Р 20 Муниципальный правовой акт, содержащий порядок проведения публичных слушаний по проекту бюджета</t>
  </si>
  <si>
    <t>Р 21 Муниципальный правовой акт о мерах по выполнению бюджета поселения на текущий финансовый год</t>
  </si>
  <si>
    <t>Р22 Размещение в средствах массовой информации и (или) на официальном сайте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</t>
  </si>
  <si>
    <t>Р 23 Размещение в официальных средствах массовой информации и (или) на официальном сайте администрации i-го поселения  информации о выполнении целевых показателей эффективности реализации муниципальных программ</t>
  </si>
  <si>
    <t>Р 24 Размещение в официальных средствах массовой информации и (или) на официальном сайте администрации i-го поселения местного бюджета и отчета о его исполнении в доступной для граждан форме</t>
  </si>
  <si>
    <t>Аi- фактический размер  дефицита бюджета на конец отчетного  периода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</si>
  <si>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</si>
  <si>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</si>
  <si>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</si>
  <si>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Средства от продажи акций, снижение остатков средств на счетах, разницы по бюджетным кредитам</t>
  </si>
  <si>
    <t>Расчет целевого значения индикатора</t>
  </si>
  <si>
    <t>Предельное значение индикатора</t>
  </si>
  <si>
    <t>Бальная оценка        (1или 0)</t>
  </si>
  <si>
    <t>Аi - фактический объем муниципального долга</t>
  </si>
  <si>
    <t xml:space="preserve">Бi – уточненный годовой план доходов бюджета </t>
  </si>
  <si>
    <t>Бi – Уточненный годовой план доходов бюджета на конец отчётного периода (год)</t>
  </si>
  <si>
    <t xml:space="preserve">Bi – уточненный годовой план безвозмездных поступлений </t>
  </si>
  <si>
    <t>Bi– Уточненный годовой план безвозмездных поступлений за отчётный период(год)</t>
  </si>
  <si>
    <t>Нi - уточненный годовой план налоговых доходов по дополнительным нормативам отчислений</t>
  </si>
  <si>
    <t>Нi - фактическое исполнение налоговых доходов по дополнительным нормативам отчислений (год)</t>
  </si>
  <si>
    <t>Бальная оценка                    (1или 0)</t>
  </si>
  <si>
    <t>Аi- фактический объем муниципального долга на конец года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</si>
  <si>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</si>
  <si>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</si>
  <si>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>Аi- фактический объем расходов на обслуживание муниципального долга на конец отчетного периода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</si>
  <si>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</si>
  <si>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</si>
  <si>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Аi- фактический объем заимствований i-го поселения в отчетном году</t>
  </si>
  <si>
    <t>Бi – фактический размер дефицита местного бюджета на конец отчетного периода i-го поселения</t>
  </si>
  <si>
    <t>Bi – фактическая сумма, направляемая в отчетном году на погашение долговых обязательств</t>
  </si>
  <si>
    <t>Аi - уточненный план расходов на содержание органов местного самоуправления на конец отчетного периода</t>
  </si>
  <si>
    <t>Б i – утвержденный Правительством области норматив формирования расходов на содержание органов местного самоуправления</t>
  </si>
  <si>
    <t>Аi – фактические расходы на оплату труда депутатов, выборных должностных лиц и муниципальных служащих органов местного самоуправления поселений</t>
  </si>
  <si>
    <t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поселения</t>
  </si>
  <si>
    <t xml:space="preserve">Аi – исполнение бюджета  за отчётный год по налоговым доходам </t>
  </si>
  <si>
    <t xml:space="preserve">Бi – первоначальный план в соответствии с решением о бюджете на отчётный год налоговым  доходам </t>
  </si>
  <si>
    <t>Бальная оценка                   (0 или -1)</t>
  </si>
  <si>
    <t>Аi – сумма  поступления налоговых доходов в бюд-жет i-го поселения на конец отчетного периода текущего финан-сового года;</t>
  </si>
  <si>
    <r>
      <t>Б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поступления налоговых доходов бюд-жет i-го поселения на конец соответствующего отчетного периода предыдущего финансового года в сопоставимых условиях</t>
    </r>
  </si>
  <si>
    <t>Среднерайонный уровень</t>
  </si>
  <si>
    <t>Бальная оценка (0,-1)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</si>
  <si>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задолженности   i-го поселения на конец отчетного периода;</t>
    </r>
  </si>
  <si>
    <t>Вi– сумма задолженности  i-го поселения на начало отчетного года;</t>
  </si>
  <si>
    <t>Бальная оценка (0,1,-1,-2)</t>
  </si>
  <si>
    <t>Аi – исполнение бюджета   по расходам, формируемым в рамках программ, на конец отчетного периода</t>
  </si>
  <si>
    <t>Бi – исполнение бюджета по расходам на конец отчетного периода</t>
  </si>
  <si>
    <t>Бальная оценка                   (3; 2;0; -1)</t>
  </si>
  <si>
    <t>А1i – исполнение по расходам  в 1 квартале текущего финансового года без учёта расходов, производственных за счёт целевых средств, поступивших из областного бюджета</t>
  </si>
  <si>
    <t>А2i – исполнение по расходам  во 2 квартале текущего финансового года без учёта расходов,производственных за счёт целевых средств, поступивших из областного бюджета.</t>
  </si>
  <si>
    <t>А3i- исполнение по расходам в 3 квартале текущего финансового года без учёта расходов, производственных за счёт целевых средств, поступивших из областного бюджета</t>
  </si>
  <si>
    <t>А4i- исполнение по расходам  в 4 квартале текущего финансового года без учёта расходов, производственных за счёт целевых средств, поступивших из областного бюджета</t>
  </si>
  <si>
    <t>Бальная оценка            (0;  0,5;   1)</t>
  </si>
  <si>
    <t>Аi – объем просроченной кредиторской задолженности в i-м поселении на конец отчётного периода</t>
  </si>
  <si>
    <t>Аi – наличие факторов использования средств не по целевому назначению, установленных федеральными контрольными и финансовыми органами,соответствующими органами государственного финансового контроля Кировской области и органами исполнительной власти област</t>
  </si>
  <si>
    <t>Бальная оценка(0,-1)</t>
  </si>
  <si>
    <t>А1i – наличие факторов нарушения организации бюджетного процесса, установленных в ходе контрольных мероприятий федеральных органов, соответствующих органов государственного финансового контроля Кировской области и органов исполнительной власти области</t>
  </si>
  <si>
    <t>Бальная оценка</t>
  </si>
  <si>
    <t>Аi – наличие фактов нарушения сроков  и качества представления бюджетной отчётности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</si>
  <si>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возврат в установленный срок в областной бюджет остатков целевых средств, полученных и неиспользованных i-м поселении в отчетном году</t>
    </r>
  </si>
  <si>
    <t>Аi – наличие расчетов доходной базы и бюджетных ассигнований на очередной финансовый год</t>
  </si>
  <si>
    <t>Наличие фактов невыполнения мероприятий и (или) нарушения сроков их выполнения</t>
  </si>
  <si>
    <t>Аi – наличие МПА, содержащий порядок проведения публичных слушаний по проекту бюджета на очередной финансовый год</t>
  </si>
  <si>
    <t>Аi – наличие МПА, о мерах по выполнению бюджета поселения на текущий финансовый год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</si>
  <si>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</si>
  <si>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</si>
  <si>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</si>
  <si>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</si>
  <si>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</si>
  <si>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Бальная оценка (0;1)</t>
  </si>
  <si>
    <t>Размещение информации о выполнении целевых показателей эффективности реализации муниципальных программ</t>
  </si>
  <si>
    <t>Размещение местного бюджета и отчета о его исполнении в доступной для граждан форме</t>
  </si>
  <si>
    <t>1. Орловское городское поселение</t>
  </si>
  <si>
    <t>≤0,05</t>
  </si>
  <si>
    <t>≤0,5</t>
  </si>
  <si>
    <t>≤1,00</t>
  </si>
  <si>
    <t>≤0,15</t>
  </si>
  <si>
    <t>да</t>
  </si>
  <si>
    <t xml:space="preserve"> 2. Орловское сельское поселение</t>
  </si>
  <si>
    <t>ИТОГО поселения:</t>
  </si>
  <si>
    <t>ДОХОДЫ</t>
  </si>
  <si>
    <t>налоговые</t>
  </si>
  <si>
    <t>неналоговые</t>
  </si>
  <si>
    <t>безвозмездные</t>
  </si>
  <si>
    <t>план</t>
  </si>
  <si>
    <t>факт</t>
  </si>
  <si>
    <t>факт 2021</t>
  </si>
  <si>
    <t>расходы</t>
  </si>
  <si>
    <t>ВУС</t>
  </si>
  <si>
    <t>глава</t>
  </si>
  <si>
    <t>адм.ком</t>
  </si>
  <si>
    <t>культура</t>
  </si>
  <si>
    <t>з/п от района</t>
  </si>
  <si>
    <t>содержание дорог</t>
  </si>
  <si>
    <t>гор.среда</t>
  </si>
  <si>
    <t>Целевые из областного бюджета</t>
  </si>
  <si>
    <t>1 квартал</t>
  </si>
  <si>
    <t>Мониторинг оценки  качества организации и осуществления бюджетного процесса за  1 полугодие  2022 год</t>
  </si>
  <si>
    <t>Рост задолженности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</si>
</sst>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"/>
    <numFmt numFmtId="166" formatCode="0.0000"/>
    <numFmt numFmtId="167" formatCode="#,##0.000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b/>
      <sz val="24"/>
      <color indexed="49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color indexed="1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Arial Cyr"/>
      <charset val="204"/>
    </font>
    <font>
      <sz val="7"/>
      <color indexed="10"/>
      <name val="Times New Roman"/>
      <family val="1"/>
      <charset val="204"/>
    </font>
    <font>
      <sz val="7"/>
      <color indexed="49"/>
      <name val="Times New Roman"/>
      <family val="1"/>
      <charset val="204"/>
    </font>
    <font>
      <vertAlign val="subscript"/>
      <sz val="7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color indexed="4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10"/>
      <name val="Arial Cyr"/>
    </font>
    <font>
      <sz val="8"/>
      <color rgb="FF000000"/>
      <name val="Arial Cyr"/>
    </font>
    <font>
      <b/>
      <sz val="11"/>
      <color theme="1"/>
      <name val="Calibri"/>
      <family val="2"/>
      <scheme val="minor"/>
    </font>
    <font>
      <b/>
      <sz val="8"/>
      <color rgb="FF000000"/>
      <name val="Arial Cy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">
    <xf numFmtId="0" fontId="0" fillId="0" borderId="0"/>
    <xf numFmtId="4" fontId="23" fillId="0" borderId="10">
      <alignment horizontal="right" shrinkToFit="1"/>
    </xf>
    <xf numFmtId="4" fontId="23" fillId="0" borderId="12">
      <alignment horizontal="right" shrinkToFit="1"/>
    </xf>
    <xf numFmtId="4" fontId="23" fillId="0" borderId="10">
      <alignment horizontal="right" wrapText="1"/>
    </xf>
  </cellStyleXfs>
  <cellXfs count="143">
    <xf numFmtId="0" fontId="0" fillId="0" borderId="0" xfId="0"/>
    <xf numFmtId="0" fontId="2" fillId="2" borderId="0" xfId="0" applyFont="1" applyFill="1" applyProtection="1">
      <protection locked="0"/>
    </xf>
    <xf numFmtId="2" fontId="2" fillId="2" borderId="0" xfId="0" applyNumberFormat="1" applyFont="1" applyFill="1" applyProtection="1">
      <protection locked="0"/>
    </xf>
    <xf numFmtId="164" fontId="2" fillId="2" borderId="0" xfId="0" applyNumberFormat="1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4" fontId="2" fillId="2" borderId="0" xfId="0" applyNumberFormat="1" applyFont="1" applyFill="1" applyProtection="1">
      <protection locked="0"/>
    </xf>
    <xf numFmtId="2" fontId="2" fillId="2" borderId="0" xfId="0" applyNumberFormat="1" applyFont="1" applyFill="1" applyAlignment="1" applyProtection="1">
      <alignment horizontal="center"/>
      <protection locked="0"/>
    </xf>
    <xf numFmtId="164" fontId="3" fillId="2" borderId="0" xfId="0" applyNumberFormat="1" applyFont="1" applyFill="1" applyAlignment="1" applyProtection="1">
      <alignment horizontal="center"/>
      <protection locked="0"/>
    </xf>
    <xf numFmtId="165" fontId="2" fillId="2" borderId="0" xfId="0" applyNumberFormat="1" applyFont="1" applyFill="1" applyProtection="1">
      <protection locked="0"/>
    </xf>
    <xf numFmtId="166" fontId="2" fillId="2" borderId="0" xfId="0" applyNumberFormat="1" applyFont="1" applyFill="1" applyProtection="1">
      <protection locked="0"/>
    </xf>
    <xf numFmtId="1" fontId="2" fillId="2" borderId="0" xfId="0" applyNumberFormat="1" applyFont="1" applyFill="1" applyProtection="1">
      <protection locked="0"/>
    </xf>
    <xf numFmtId="2" fontId="4" fillId="2" borderId="0" xfId="0" applyNumberFormat="1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Alignment="1">
      <alignment vertical="top"/>
    </xf>
    <xf numFmtId="0" fontId="8" fillId="0" borderId="1" xfId="0" applyFont="1" applyBorder="1"/>
    <xf numFmtId="0" fontId="6" fillId="2" borderId="5" xfId="0" applyFont="1" applyFill="1" applyBorder="1" applyAlignment="1" applyProtection="1">
      <alignment horizontal="center" vertical="top" wrapText="1"/>
      <protection locked="0"/>
    </xf>
    <xf numFmtId="2" fontId="6" fillId="2" borderId="5" xfId="0" applyNumberFormat="1" applyFont="1" applyFill="1" applyBorder="1" applyAlignment="1" applyProtection="1">
      <alignment horizontal="center" vertical="top" wrapText="1"/>
      <protection locked="0"/>
    </xf>
    <xf numFmtId="2" fontId="9" fillId="2" borderId="5" xfId="0" applyNumberFormat="1" applyFont="1" applyFill="1" applyBorder="1" applyAlignment="1" applyProtection="1">
      <alignment horizontal="center" vertical="top" wrapText="1"/>
      <protection locked="0"/>
    </xf>
    <xf numFmtId="164" fontId="6" fillId="2" borderId="5" xfId="0" applyNumberFormat="1" applyFont="1" applyFill="1" applyBorder="1" applyAlignment="1" applyProtection="1">
      <alignment horizontal="center" vertical="top" wrapText="1"/>
      <protection locked="0"/>
    </xf>
    <xf numFmtId="4" fontId="6" fillId="2" borderId="5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5" xfId="0" applyNumberFormat="1" applyFont="1" applyFill="1" applyBorder="1" applyAlignment="1" applyProtection="1">
      <alignment horizontal="center" vertical="top" wrapText="1"/>
      <protection locked="0"/>
    </xf>
    <xf numFmtId="0" fontId="9" fillId="2" borderId="5" xfId="0" applyFont="1" applyFill="1" applyBorder="1" applyAlignment="1" applyProtection="1">
      <alignment horizontal="center" vertical="top" wrapText="1"/>
      <protection locked="0"/>
    </xf>
    <xf numFmtId="0" fontId="6" fillId="2" borderId="6" xfId="0" applyFont="1" applyFill="1" applyBorder="1" applyAlignment="1" applyProtection="1">
      <alignment horizontal="center" vertical="top" wrapText="1"/>
      <protection locked="0"/>
    </xf>
    <xf numFmtId="164" fontId="6" fillId="2" borderId="6" xfId="0" applyNumberFormat="1" applyFont="1" applyFill="1" applyBorder="1" applyAlignment="1" applyProtection="1">
      <alignment horizontal="center" vertical="top" wrapText="1"/>
      <protection locked="0"/>
    </xf>
    <xf numFmtId="2" fontId="6" fillId="2" borderId="6" xfId="0" applyNumberFormat="1" applyFont="1" applyFill="1" applyBorder="1" applyAlignment="1" applyProtection="1">
      <alignment horizontal="center" vertical="top" wrapText="1"/>
      <protection locked="0"/>
    </xf>
    <xf numFmtId="165" fontId="6" fillId="2" borderId="6" xfId="0" applyNumberFormat="1" applyFont="1" applyFill="1" applyBorder="1" applyAlignment="1" applyProtection="1">
      <alignment horizontal="center" vertical="top" wrapText="1"/>
      <protection locked="0"/>
    </xf>
    <xf numFmtId="166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6" fillId="0" borderId="6" xfId="0" applyFont="1" applyFill="1" applyBorder="1" applyAlignment="1">
      <alignment horizontal="center" vertical="top" wrapText="1"/>
    </xf>
    <xf numFmtId="166" fontId="6" fillId="0" borderId="6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164" fontId="9" fillId="2" borderId="6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justify" vertical="top"/>
      <protection locked="0"/>
    </xf>
    <xf numFmtId="0" fontId="6" fillId="0" borderId="7" xfId="0" applyFont="1" applyBorder="1" applyAlignment="1" applyProtection="1">
      <alignment horizontal="justify" vertical="top"/>
      <protection locked="0"/>
    </xf>
    <xf numFmtId="0" fontId="6" fillId="2" borderId="6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1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 applyProtection="1">
      <alignment vertical="top" wrapText="1"/>
      <protection locked="0"/>
    </xf>
    <xf numFmtId="0" fontId="12" fillId="0" borderId="8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Protection="1">
      <protection locked="0"/>
    </xf>
    <xf numFmtId="0" fontId="12" fillId="0" borderId="8" xfId="0" applyFont="1" applyFill="1" applyBorder="1" applyProtection="1">
      <protection locked="0"/>
    </xf>
    <xf numFmtId="4" fontId="13" fillId="0" borderId="8" xfId="0" applyNumberFormat="1" applyFont="1" applyFill="1" applyBorder="1" applyAlignment="1" applyProtection="1">
      <alignment horizontal="center"/>
      <protection locked="0"/>
    </xf>
    <xf numFmtId="4" fontId="13" fillId="0" borderId="9" xfId="0" applyNumberFormat="1" applyFont="1" applyFill="1" applyBorder="1" applyAlignment="1" applyProtection="1">
      <alignment horizontal="center"/>
      <protection locked="0"/>
    </xf>
    <xf numFmtId="2" fontId="14" fillId="0" borderId="9" xfId="0" applyNumberFormat="1" applyFont="1" applyFill="1" applyBorder="1" applyAlignment="1" applyProtection="1">
      <alignment horizontal="center"/>
      <protection locked="0"/>
    </xf>
    <xf numFmtId="0" fontId="14" fillId="0" borderId="8" xfId="0" applyFont="1" applyFill="1" applyBorder="1" applyAlignment="1" applyProtection="1">
      <alignment horizontal="center"/>
      <protection locked="0"/>
    </xf>
    <xf numFmtId="0" fontId="14" fillId="3" borderId="8" xfId="0" applyFont="1" applyFill="1" applyBorder="1" applyAlignment="1" applyProtection="1">
      <alignment horizontal="center"/>
      <protection locked="0"/>
    </xf>
    <xf numFmtId="2" fontId="13" fillId="0" borderId="8" xfId="0" applyNumberFormat="1" applyFont="1" applyFill="1" applyBorder="1" applyAlignment="1" applyProtection="1">
      <alignment horizontal="center"/>
      <protection locked="0"/>
    </xf>
    <xf numFmtId="2" fontId="13" fillId="0" borderId="9" xfId="0" applyNumberFormat="1" applyFont="1" applyFill="1" applyBorder="1" applyAlignment="1" applyProtection="1">
      <alignment horizontal="center"/>
      <protection locked="0"/>
    </xf>
    <xf numFmtId="164" fontId="15" fillId="0" borderId="8" xfId="0" applyNumberFormat="1" applyFont="1" applyFill="1" applyBorder="1" applyAlignment="1" applyProtection="1">
      <alignment horizontal="center"/>
      <protection locked="0"/>
    </xf>
    <xf numFmtId="164" fontId="13" fillId="0" borderId="8" xfId="0" applyNumberFormat="1" applyFont="1" applyFill="1" applyBorder="1" applyAlignment="1" applyProtection="1">
      <alignment horizontal="center"/>
      <protection locked="0"/>
    </xf>
    <xf numFmtId="4" fontId="14" fillId="0" borderId="8" xfId="0" applyNumberFormat="1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</xf>
    <xf numFmtId="166" fontId="13" fillId="0" borderId="8" xfId="0" applyNumberFormat="1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167" fontId="14" fillId="0" borderId="8" xfId="0" applyNumberFormat="1" applyFont="1" applyFill="1" applyBorder="1" applyAlignment="1" applyProtection="1">
      <alignment horizontal="center"/>
      <protection locked="0"/>
    </xf>
    <xf numFmtId="4" fontId="14" fillId="0" borderId="1" xfId="0" applyNumberFormat="1" applyFont="1" applyFill="1" applyBorder="1" applyAlignment="1" applyProtection="1">
      <alignment horizontal="center"/>
      <protection locked="0"/>
    </xf>
    <xf numFmtId="0" fontId="16" fillId="3" borderId="8" xfId="0" applyFont="1" applyFill="1" applyBorder="1" applyAlignment="1" applyProtection="1">
      <alignment horizontal="center"/>
      <protection locked="0"/>
    </xf>
    <xf numFmtId="0" fontId="16" fillId="0" borderId="8" xfId="0" applyFont="1" applyFill="1" applyBorder="1" applyAlignment="1" applyProtection="1">
      <alignment horizontal="center"/>
      <protection locked="0"/>
    </xf>
    <xf numFmtId="14" fontId="17" fillId="0" borderId="8" xfId="0" applyNumberFormat="1" applyFont="1" applyFill="1" applyBorder="1" applyAlignment="1" applyProtection="1">
      <alignment horizontal="center" wrapText="1"/>
      <protection locked="0"/>
    </xf>
    <xf numFmtId="0" fontId="14" fillId="3" borderId="8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 wrapText="1"/>
    </xf>
    <xf numFmtId="0" fontId="17" fillId="0" borderId="8" xfId="0" applyFont="1" applyFill="1" applyBorder="1" applyAlignment="1">
      <alignment horizontal="center" wrapText="1"/>
    </xf>
    <xf numFmtId="0" fontId="16" fillId="3" borderId="8" xfId="0" applyFont="1" applyFill="1" applyBorder="1" applyAlignment="1">
      <alignment horizontal="center"/>
    </xf>
    <xf numFmtId="0" fontId="12" fillId="0" borderId="8" xfId="0" applyFont="1" applyFill="1" applyBorder="1" applyAlignment="1" applyProtection="1">
      <alignment horizontal="center" wrapText="1"/>
      <protection locked="0"/>
    </xf>
    <xf numFmtId="0" fontId="12" fillId="0" borderId="8" xfId="0" applyFont="1" applyFill="1" applyBorder="1" applyAlignment="1" applyProtection="1">
      <alignment horizontal="center"/>
      <protection locked="0"/>
    </xf>
    <xf numFmtId="0" fontId="18" fillId="0" borderId="8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/>
    <xf numFmtId="0" fontId="13" fillId="5" borderId="0" xfId="0" applyFont="1" applyFill="1"/>
    <xf numFmtId="0" fontId="12" fillId="0" borderId="1" xfId="0" applyFont="1" applyFill="1" applyBorder="1" applyAlignment="1" applyProtection="1">
      <alignment wrapText="1"/>
      <protection locked="0"/>
    </xf>
    <xf numFmtId="4" fontId="13" fillId="0" borderId="1" xfId="0" applyNumberFormat="1" applyFont="1" applyFill="1" applyBorder="1" applyAlignment="1" applyProtection="1">
      <alignment horizontal="center"/>
      <protection locked="0"/>
    </xf>
    <xf numFmtId="4" fontId="13" fillId="0" borderId="4" xfId="0" applyNumberFormat="1" applyFont="1" applyFill="1" applyBorder="1" applyAlignment="1" applyProtection="1">
      <alignment horizontal="center"/>
      <protection locked="0"/>
    </xf>
    <xf numFmtId="2" fontId="14" fillId="0" borderId="4" xfId="0" applyNumberFormat="1" applyFont="1" applyFill="1" applyBorder="1" applyAlignment="1" applyProtection="1">
      <alignment horizontal="center"/>
      <protection locked="0"/>
    </xf>
    <xf numFmtId="0" fontId="14" fillId="0" borderId="1" xfId="0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2" fontId="13" fillId="0" borderId="1" xfId="0" applyNumberFormat="1" applyFont="1" applyFill="1" applyBorder="1" applyAlignment="1" applyProtection="1">
      <alignment horizontal="center"/>
      <protection locked="0"/>
    </xf>
    <xf numFmtId="2" fontId="13" fillId="0" borderId="4" xfId="0" applyNumberFormat="1" applyFont="1" applyFill="1" applyBorder="1" applyAlignment="1" applyProtection="1">
      <alignment horizontal="center"/>
      <protection locked="0"/>
    </xf>
    <xf numFmtId="164" fontId="15" fillId="0" borderId="1" xfId="0" applyNumberFormat="1" applyFont="1" applyFill="1" applyBorder="1" applyAlignment="1" applyProtection="1">
      <alignment horizontal="center"/>
      <protection locked="0"/>
    </xf>
    <xf numFmtId="164" fontId="13" fillId="0" borderId="1" xfId="0" applyNumberFormat="1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center"/>
    </xf>
    <xf numFmtId="166" fontId="13" fillId="0" borderId="1" xfId="0" applyNumberFormat="1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center"/>
      <protection locked="0"/>
    </xf>
    <xf numFmtId="167" fontId="14" fillId="0" borderId="1" xfId="0" applyNumberFormat="1" applyFont="1" applyFill="1" applyBorder="1" applyAlignment="1" applyProtection="1">
      <alignment horizontal="center"/>
      <protection locked="0"/>
    </xf>
    <xf numFmtId="0" fontId="16" fillId="3" borderId="1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center"/>
      <protection locked="0"/>
    </xf>
    <xf numFmtId="14" fontId="17" fillId="0" borderId="1" xfId="0" applyNumberFormat="1" applyFont="1" applyFill="1" applyBorder="1" applyAlignment="1" applyProtection="1">
      <alignment horizontal="center" wrapText="1"/>
      <protection locked="0"/>
    </xf>
    <xf numFmtId="0" fontId="14" fillId="3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/>
    </xf>
    <xf numFmtId="0" fontId="12" fillId="0" borderId="1" xfId="0" applyFont="1" applyFill="1" applyBorder="1" applyAlignment="1" applyProtection="1">
      <alignment horizontal="center"/>
      <protection locked="0"/>
    </xf>
    <xf numFmtId="0" fontId="18" fillId="0" borderId="1" xfId="0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center" wrapText="1"/>
      <protection locked="0"/>
    </xf>
    <xf numFmtId="0" fontId="13" fillId="6" borderId="0" xfId="0" applyFont="1" applyFill="1"/>
    <xf numFmtId="0" fontId="19" fillId="2" borderId="5" xfId="0" applyFont="1" applyFill="1" applyBorder="1" applyProtection="1">
      <protection locked="0"/>
    </xf>
    <xf numFmtId="0" fontId="20" fillId="2" borderId="5" xfId="0" applyFont="1" applyFill="1" applyBorder="1" applyProtection="1">
      <protection locked="0"/>
    </xf>
    <xf numFmtId="4" fontId="21" fillId="2" borderId="5" xfId="0" applyNumberFormat="1" applyFont="1" applyFill="1" applyBorder="1" applyAlignment="1" applyProtection="1">
      <alignment horizontal="center"/>
      <protection locked="0"/>
    </xf>
    <xf numFmtId="4" fontId="21" fillId="0" borderId="5" xfId="0" applyNumberFormat="1" applyFont="1" applyFill="1" applyBorder="1" applyAlignment="1" applyProtection="1">
      <alignment horizontal="center"/>
      <protection locked="0"/>
    </xf>
    <xf numFmtId="4" fontId="22" fillId="2" borderId="5" xfId="0" applyNumberFormat="1" applyFont="1" applyFill="1" applyBorder="1" applyAlignment="1" applyProtection="1">
      <alignment horizontal="center"/>
      <protection locked="0"/>
    </xf>
    <xf numFmtId="164" fontId="21" fillId="2" borderId="5" xfId="0" applyNumberFormat="1" applyFont="1" applyFill="1" applyBorder="1" applyAlignment="1" applyProtection="1">
      <alignment horizontal="center"/>
      <protection locked="0"/>
    </xf>
    <xf numFmtId="0" fontId="21" fillId="2" borderId="5" xfId="0" applyFont="1" applyFill="1" applyBorder="1" applyAlignment="1" applyProtection="1">
      <alignment horizontal="center"/>
      <protection locked="0"/>
    </xf>
    <xf numFmtId="0" fontId="21" fillId="2" borderId="5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21" fillId="2" borderId="0" xfId="0" applyFont="1" applyFill="1"/>
    <xf numFmtId="4" fontId="0" fillId="0" borderId="0" xfId="0" applyNumberFormat="1"/>
    <xf numFmtId="0" fontId="0" fillId="0" borderId="0" xfId="0" applyAlignment="1">
      <alignment horizontal="center"/>
    </xf>
    <xf numFmtId="4" fontId="23" fillId="0" borderId="10" xfId="1" applyNumberFormat="1" applyFill="1" applyProtection="1">
      <alignment horizontal="right" shrinkToFit="1"/>
    </xf>
    <xf numFmtId="0" fontId="24" fillId="0" borderId="0" xfId="0" applyFont="1"/>
    <xf numFmtId="4" fontId="26" fillId="0" borderId="0" xfId="0" applyNumberFormat="1" applyFont="1"/>
    <xf numFmtId="0" fontId="26" fillId="0" borderId="0" xfId="0" applyFont="1"/>
    <xf numFmtId="4" fontId="25" fillId="0" borderId="12" xfId="2" applyNumberFormat="1" applyFont="1" applyFill="1" applyProtection="1">
      <alignment horizontal="right" shrinkToFit="1"/>
    </xf>
    <xf numFmtId="4" fontId="23" fillId="0" borderId="10" xfId="1" applyNumberFormat="1" applyFont="1" applyFill="1" applyProtection="1">
      <alignment horizontal="right" shrinkToFit="1"/>
    </xf>
    <xf numFmtId="0" fontId="0" fillId="0" borderId="0" xfId="0" applyFont="1"/>
    <xf numFmtId="0" fontId="0" fillId="0" borderId="11" xfId="0" applyBorder="1" applyAlignment="1">
      <alignment horizontal="center"/>
    </xf>
    <xf numFmtId="4" fontId="25" fillId="7" borderId="10" xfId="1" applyNumberFormat="1" applyFont="1" applyFill="1" applyProtection="1">
      <alignment horizontal="right" shrinkToFit="1"/>
    </xf>
    <xf numFmtId="4" fontId="28" fillId="0" borderId="0" xfId="0" applyNumberFormat="1" applyFont="1"/>
    <xf numFmtId="4" fontId="23" fillId="0" borderId="10" xfId="1" applyNumberFormat="1" applyProtection="1">
      <alignment horizontal="right" shrinkToFit="1"/>
    </xf>
    <xf numFmtId="4" fontId="23" fillId="0" borderId="12" xfId="2" applyNumberFormat="1" applyProtection="1">
      <alignment horizontal="right" shrinkToFit="1"/>
    </xf>
    <xf numFmtId="2" fontId="29" fillId="0" borderId="9" xfId="0" applyNumberFormat="1" applyFont="1" applyFill="1" applyBorder="1" applyAlignment="1" applyProtection="1">
      <alignment horizontal="center"/>
      <protection locked="0"/>
    </xf>
    <xf numFmtId="4" fontId="23" fillId="0" borderId="10" xfId="3" applyNumberFormat="1" applyProtection="1">
      <alignment horizontal="right" wrapText="1"/>
    </xf>
    <xf numFmtId="2" fontId="13" fillId="7" borderId="8" xfId="0" applyNumberFormat="1" applyFont="1" applyFill="1" applyBorder="1" applyAlignment="1" applyProtection="1">
      <alignment horizontal="center"/>
      <protection locked="0"/>
    </xf>
    <xf numFmtId="4" fontId="23" fillId="0" borderId="13" xfId="3" applyNumberFormat="1" applyFill="1" applyBorder="1" applyProtection="1">
      <alignment horizontal="right" wrapText="1"/>
    </xf>
    <xf numFmtId="0" fontId="1" fillId="0" borderId="0" xfId="0" applyFont="1"/>
    <xf numFmtId="4" fontId="1" fillId="7" borderId="0" xfId="0" applyNumberFormat="1" applyFont="1" applyFill="1"/>
    <xf numFmtId="0" fontId="6" fillId="7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1" fillId="7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4" fillId="7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6" fillId="2" borderId="3" xfId="0" applyFont="1" applyFill="1" applyBorder="1" applyAlignment="1" applyProtection="1">
      <alignment horizontal="center" vertical="top" wrapText="1"/>
      <protection locked="0"/>
    </xf>
  </cellXfs>
  <cellStyles count="4">
    <cellStyle name="xl48" xfId="2"/>
    <cellStyle name="xl50" xfId="1"/>
    <cellStyle name="xl83" xfId="3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5"/>
  <sheetViews>
    <sheetView tabSelected="1" workbookViewId="0">
      <selection activeCell="E41" sqref="E41"/>
    </sheetView>
  </sheetViews>
  <sheetFormatPr defaultRowHeight="15"/>
  <cols>
    <col min="1" max="1" width="14.85546875" customWidth="1"/>
    <col min="3" max="3" width="12.5703125" bestFit="1" customWidth="1"/>
    <col min="4" max="4" width="12.28515625" bestFit="1" customWidth="1"/>
    <col min="5" max="5" width="9.5703125" bestFit="1" customWidth="1"/>
    <col min="6" max="6" width="9.42578125" bestFit="1" customWidth="1"/>
    <col min="7" max="7" width="12" bestFit="1" customWidth="1"/>
    <col min="8" max="8" width="10" bestFit="1" customWidth="1"/>
    <col min="9" max="9" width="18.28515625" bestFit="1" customWidth="1"/>
    <col min="14" max="16" width="9.42578125" bestFit="1" customWidth="1"/>
    <col min="28" max="28" width="9.42578125" bestFit="1" customWidth="1"/>
    <col min="29" max="29" width="10.42578125" bestFit="1" customWidth="1"/>
    <col min="34" max="34" width="10" bestFit="1" customWidth="1"/>
    <col min="63" max="63" width="9.42578125" bestFit="1" customWidth="1"/>
  </cols>
  <sheetData>
    <row r="1" spans="1:108" s="14" customFormat="1" ht="39" customHeight="1">
      <c r="A1" s="1" t="s">
        <v>118</v>
      </c>
      <c r="B1" s="1"/>
      <c r="C1" s="1"/>
      <c r="D1" s="1"/>
      <c r="E1" s="1"/>
      <c r="F1" s="1"/>
      <c r="G1" s="2"/>
      <c r="H1" s="2"/>
      <c r="I1" s="3"/>
      <c r="J1" s="2"/>
      <c r="K1" s="4"/>
      <c r="L1" s="1"/>
      <c r="M1" s="1"/>
      <c r="N1" s="1"/>
      <c r="O1" s="5"/>
      <c r="P1" s="2"/>
      <c r="Q1" s="6"/>
      <c r="R1" s="6"/>
      <c r="S1" s="7"/>
      <c r="T1" s="4"/>
      <c r="U1" s="4"/>
      <c r="V1" s="1"/>
      <c r="W1" s="1"/>
      <c r="X1" s="3"/>
      <c r="Y1" s="2"/>
      <c r="Z1" s="4"/>
      <c r="AA1" s="1"/>
      <c r="AB1" s="1"/>
      <c r="AC1" s="1"/>
      <c r="AD1" s="3"/>
      <c r="AE1" s="1"/>
      <c r="AF1" s="3"/>
      <c r="AG1" s="1"/>
      <c r="AH1" s="8"/>
      <c r="AI1" s="1"/>
      <c r="AJ1" s="3"/>
      <c r="AK1" s="9"/>
      <c r="AL1" s="4"/>
      <c r="AM1" s="1"/>
      <c r="AN1" s="1"/>
      <c r="AO1" s="9"/>
      <c r="AP1" s="1"/>
      <c r="AQ1" s="1"/>
      <c r="AR1" s="1"/>
      <c r="AS1" s="1"/>
      <c r="AT1" s="1"/>
      <c r="AU1" s="1"/>
      <c r="AV1" s="4"/>
      <c r="AW1" s="10"/>
      <c r="AX1" s="11"/>
      <c r="AY1" s="3"/>
      <c r="AZ1" s="12"/>
      <c r="BA1" s="1"/>
      <c r="BB1" s="1"/>
      <c r="BC1" s="1"/>
      <c r="BD1" s="1"/>
      <c r="BE1" s="4"/>
      <c r="BF1" s="4"/>
      <c r="BG1" s="4"/>
      <c r="BH1" s="4"/>
      <c r="BI1" s="4"/>
      <c r="BJ1" s="1"/>
      <c r="BK1" s="1"/>
      <c r="BL1" s="3"/>
      <c r="BM1" s="1"/>
      <c r="BN1" s="1"/>
      <c r="BO1" s="1"/>
      <c r="BP1" s="1"/>
      <c r="BQ1" s="1"/>
      <c r="BR1" s="3"/>
      <c r="BS1" s="4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3"/>
      <c r="CO1" s="1"/>
      <c r="CP1" s="1"/>
      <c r="CQ1" s="1"/>
      <c r="CR1" s="1"/>
      <c r="CS1" s="1"/>
      <c r="CT1" s="1"/>
      <c r="CU1" s="1"/>
      <c r="CV1" s="1"/>
    </row>
    <row r="2" spans="1:108" s="16" customFormat="1" ht="82.5" customHeight="1">
      <c r="A2" s="127" t="s">
        <v>0</v>
      </c>
      <c r="B2" s="15" t="s">
        <v>1</v>
      </c>
      <c r="C2" s="15" t="s">
        <v>2</v>
      </c>
      <c r="D2" s="139" t="s">
        <v>3</v>
      </c>
      <c r="E2" s="142"/>
      <c r="F2" s="142"/>
      <c r="G2" s="142"/>
      <c r="H2" s="142"/>
      <c r="I2" s="142"/>
      <c r="J2" s="142"/>
      <c r="K2" s="140"/>
      <c r="L2" s="137" t="s">
        <v>4</v>
      </c>
      <c r="M2" s="141"/>
      <c r="N2" s="141"/>
      <c r="O2" s="141"/>
      <c r="P2" s="141"/>
      <c r="Q2" s="141"/>
      <c r="R2" s="141"/>
      <c r="S2" s="141"/>
      <c r="T2" s="141"/>
      <c r="U2" s="138"/>
      <c r="V2" s="139" t="s">
        <v>5</v>
      </c>
      <c r="W2" s="142"/>
      <c r="X2" s="142"/>
      <c r="Y2" s="142"/>
      <c r="Z2" s="140"/>
      <c r="AA2" s="139" t="s">
        <v>6</v>
      </c>
      <c r="AB2" s="142"/>
      <c r="AC2" s="142"/>
      <c r="AD2" s="142"/>
      <c r="AE2" s="142"/>
      <c r="AF2" s="140"/>
      <c r="AG2" s="139" t="s">
        <v>7</v>
      </c>
      <c r="AH2" s="142"/>
      <c r="AI2" s="142"/>
      <c r="AJ2" s="142"/>
      <c r="AK2" s="142"/>
      <c r="AL2" s="140"/>
      <c r="AM2" s="139" t="s">
        <v>8</v>
      </c>
      <c r="AN2" s="142"/>
      <c r="AO2" s="142"/>
      <c r="AP2" s="142"/>
      <c r="AQ2" s="140"/>
      <c r="AR2" s="139" t="s">
        <v>9</v>
      </c>
      <c r="AS2" s="142"/>
      <c r="AT2" s="142"/>
      <c r="AU2" s="142"/>
      <c r="AV2" s="140"/>
      <c r="AW2" s="139" t="s">
        <v>10</v>
      </c>
      <c r="AX2" s="142"/>
      <c r="AY2" s="142"/>
      <c r="AZ2" s="140"/>
      <c r="BA2" s="139" t="s">
        <v>11</v>
      </c>
      <c r="BB2" s="142"/>
      <c r="BC2" s="142"/>
      <c r="BD2" s="142"/>
      <c r="BE2" s="140"/>
      <c r="BF2" s="137" t="s">
        <v>12</v>
      </c>
      <c r="BG2" s="141"/>
      <c r="BH2" s="141"/>
      <c r="BI2" s="138"/>
      <c r="BJ2" s="139" t="s">
        <v>13</v>
      </c>
      <c r="BK2" s="142"/>
      <c r="BL2" s="142"/>
      <c r="BM2" s="140"/>
      <c r="BN2" s="139" t="s">
        <v>14</v>
      </c>
      <c r="BO2" s="142"/>
      <c r="BP2" s="142"/>
      <c r="BQ2" s="142"/>
      <c r="BR2" s="142"/>
      <c r="BS2" s="140"/>
      <c r="BT2" s="139" t="s">
        <v>15</v>
      </c>
      <c r="BU2" s="140"/>
      <c r="BV2" s="139" t="s">
        <v>16</v>
      </c>
      <c r="BW2" s="140"/>
      <c r="BX2" s="139" t="s">
        <v>17</v>
      </c>
      <c r="BY2" s="140"/>
      <c r="BZ2" s="139" t="s">
        <v>18</v>
      </c>
      <c r="CA2" s="140"/>
      <c r="CB2" s="139" t="s">
        <v>19</v>
      </c>
      <c r="CC2" s="140"/>
      <c r="CD2" s="139" t="s">
        <v>20</v>
      </c>
      <c r="CE2" s="140"/>
      <c r="CF2" s="137" t="s">
        <v>21</v>
      </c>
      <c r="CG2" s="138"/>
      <c r="CH2" s="137" t="s">
        <v>22</v>
      </c>
      <c r="CI2" s="138"/>
      <c r="CJ2" s="137" t="s">
        <v>23</v>
      </c>
      <c r="CK2" s="138"/>
      <c r="CL2" s="137" t="s">
        <v>24</v>
      </c>
      <c r="CM2" s="141"/>
      <c r="CN2" s="141"/>
      <c r="CO2" s="141"/>
      <c r="CP2" s="141"/>
      <c r="CQ2" s="141"/>
      <c r="CR2" s="138"/>
      <c r="CS2" s="137" t="s">
        <v>25</v>
      </c>
      <c r="CT2" s="138"/>
      <c r="CU2" s="137" t="s">
        <v>26</v>
      </c>
      <c r="CV2" s="138"/>
    </row>
    <row r="3" spans="1:108" s="16" customFormat="1" ht="168" customHeight="1">
      <c r="A3" s="17"/>
      <c r="B3" s="17"/>
      <c r="C3" s="17"/>
      <c r="D3" s="18" t="s">
        <v>27</v>
      </c>
      <c r="E3" s="18" t="s">
        <v>28</v>
      </c>
      <c r="F3" s="18" t="s">
        <v>29</v>
      </c>
      <c r="G3" s="19" t="s">
        <v>30</v>
      </c>
      <c r="H3" s="20" t="s">
        <v>31</v>
      </c>
      <c r="I3" s="21" t="s">
        <v>32</v>
      </c>
      <c r="J3" s="20" t="s">
        <v>33</v>
      </c>
      <c r="K3" s="18" t="s">
        <v>34</v>
      </c>
      <c r="L3" s="18" t="s">
        <v>35</v>
      </c>
      <c r="M3" s="18" t="s">
        <v>36</v>
      </c>
      <c r="N3" s="18" t="s">
        <v>37</v>
      </c>
      <c r="O3" s="22" t="s">
        <v>38</v>
      </c>
      <c r="P3" s="19" t="s">
        <v>39</v>
      </c>
      <c r="Q3" s="19" t="s">
        <v>40</v>
      </c>
      <c r="R3" s="19" t="s">
        <v>41</v>
      </c>
      <c r="S3" s="23" t="s">
        <v>32</v>
      </c>
      <c r="T3" s="24" t="s">
        <v>33</v>
      </c>
      <c r="U3" s="18" t="s">
        <v>42</v>
      </c>
      <c r="V3" s="25" t="s">
        <v>43</v>
      </c>
      <c r="W3" s="25" t="s">
        <v>44</v>
      </c>
      <c r="X3" s="26" t="s">
        <v>32</v>
      </c>
      <c r="Y3" s="27" t="s">
        <v>33</v>
      </c>
      <c r="Z3" s="25" t="s">
        <v>45</v>
      </c>
      <c r="AA3" s="25" t="s">
        <v>46</v>
      </c>
      <c r="AB3" s="25" t="s">
        <v>47</v>
      </c>
      <c r="AC3" s="25" t="s">
        <v>48</v>
      </c>
      <c r="AD3" s="26" t="s">
        <v>32</v>
      </c>
      <c r="AE3" s="25" t="s">
        <v>33</v>
      </c>
      <c r="AF3" s="26" t="s">
        <v>45</v>
      </c>
      <c r="AG3" s="25" t="s">
        <v>49</v>
      </c>
      <c r="AH3" s="28" t="s">
        <v>50</v>
      </c>
      <c r="AI3" s="25" t="s">
        <v>51</v>
      </c>
      <c r="AJ3" s="26" t="s">
        <v>32</v>
      </c>
      <c r="AK3" s="25" t="s">
        <v>33</v>
      </c>
      <c r="AL3" s="26" t="s">
        <v>45</v>
      </c>
      <c r="AM3" s="25" t="s">
        <v>52</v>
      </c>
      <c r="AN3" s="25" t="s">
        <v>53</v>
      </c>
      <c r="AO3" s="29" t="s">
        <v>32</v>
      </c>
      <c r="AP3" s="25" t="s">
        <v>33</v>
      </c>
      <c r="AQ3" s="26" t="s">
        <v>45</v>
      </c>
      <c r="AR3" s="30" t="s">
        <v>54</v>
      </c>
      <c r="AS3" s="30" t="s">
        <v>55</v>
      </c>
      <c r="AT3" s="31" t="s">
        <v>32</v>
      </c>
      <c r="AU3" s="32" t="s">
        <v>33</v>
      </c>
      <c r="AV3" s="26" t="s">
        <v>45</v>
      </c>
      <c r="AW3" s="25" t="s">
        <v>56</v>
      </c>
      <c r="AX3" s="25" t="s">
        <v>57</v>
      </c>
      <c r="AY3" s="26" t="s">
        <v>32</v>
      </c>
      <c r="AZ3" s="33" t="s">
        <v>58</v>
      </c>
      <c r="BA3" s="25" t="s">
        <v>59</v>
      </c>
      <c r="BB3" s="34" t="s">
        <v>60</v>
      </c>
      <c r="BC3" s="25" t="s">
        <v>32</v>
      </c>
      <c r="BD3" s="25" t="s">
        <v>61</v>
      </c>
      <c r="BE3" s="25" t="s">
        <v>62</v>
      </c>
      <c r="BF3" s="35" t="s">
        <v>63</v>
      </c>
      <c r="BG3" s="36" t="s">
        <v>64</v>
      </c>
      <c r="BH3" s="25" t="s">
        <v>32</v>
      </c>
      <c r="BI3" s="25" t="s">
        <v>65</v>
      </c>
      <c r="BJ3" s="25" t="s">
        <v>66</v>
      </c>
      <c r="BK3" s="25" t="s">
        <v>67</v>
      </c>
      <c r="BL3" s="26" t="s">
        <v>32</v>
      </c>
      <c r="BM3" s="26" t="s">
        <v>68</v>
      </c>
      <c r="BN3" s="25" t="s">
        <v>69</v>
      </c>
      <c r="BO3" s="25" t="s">
        <v>70</v>
      </c>
      <c r="BP3" s="25" t="s">
        <v>71</v>
      </c>
      <c r="BQ3" s="25" t="s">
        <v>72</v>
      </c>
      <c r="BR3" s="26" t="s">
        <v>32</v>
      </c>
      <c r="BS3" s="25" t="s">
        <v>73</v>
      </c>
      <c r="BT3" s="25" t="s">
        <v>74</v>
      </c>
      <c r="BU3" s="25" t="s">
        <v>62</v>
      </c>
      <c r="BV3" s="37" t="s">
        <v>75</v>
      </c>
      <c r="BW3" s="25" t="s">
        <v>76</v>
      </c>
      <c r="BX3" s="37" t="s">
        <v>77</v>
      </c>
      <c r="BY3" s="25" t="s">
        <v>78</v>
      </c>
      <c r="BZ3" s="37" t="s">
        <v>79</v>
      </c>
      <c r="CA3" s="25" t="s">
        <v>78</v>
      </c>
      <c r="CB3" s="38" t="s">
        <v>80</v>
      </c>
      <c r="CC3" s="25" t="s">
        <v>78</v>
      </c>
      <c r="CD3" s="39" t="s">
        <v>81</v>
      </c>
      <c r="CE3" s="30" t="s">
        <v>78</v>
      </c>
      <c r="CF3" s="30" t="s">
        <v>82</v>
      </c>
      <c r="CG3" s="30" t="s">
        <v>78</v>
      </c>
      <c r="CH3" s="39" t="s">
        <v>83</v>
      </c>
      <c r="CI3" s="30" t="s">
        <v>78</v>
      </c>
      <c r="CJ3" s="40" t="s">
        <v>84</v>
      </c>
      <c r="CK3" s="30" t="s">
        <v>78</v>
      </c>
      <c r="CL3" s="41" t="s">
        <v>85</v>
      </c>
      <c r="CM3" s="41" t="s">
        <v>86</v>
      </c>
      <c r="CN3" s="41" t="s">
        <v>87</v>
      </c>
      <c r="CO3" s="41" t="s">
        <v>88</v>
      </c>
      <c r="CP3" s="41" t="s">
        <v>89</v>
      </c>
      <c r="CQ3" s="25" t="s">
        <v>32</v>
      </c>
      <c r="CR3" s="25" t="s">
        <v>90</v>
      </c>
      <c r="CS3" s="25" t="s">
        <v>91</v>
      </c>
      <c r="CT3" s="30" t="s">
        <v>78</v>
      </c>
      <c r="CU3" s="25" t="s">
        <v>92</v>
      </c>
      <c r="CV3" s="30" t="s">
        <v>78</v>
      </c>
    </row>
    <row r="4" spans="1:108" s="72" customFormat="1" ht="50.25" customHeight="1">
      <c r="A4" s="42" t="s">
        <v>93</v>
      </c>
      <c r="B4" s="43">
        <f>K4+U4+Z4+AF4+AL4+AQ4+AV4+AZ4+BE4+BI4+BM4+BS4+BU4+BW4+BY4+CA4+CC4+CE4+CG4+CI4+CK4+CR4+CT4+CV4</f>
        <v>8</v>
      </c>
      <c r="C4" s="44">
        <f>RANK(B4,B$4:B$5)</f>
        <v>2</v>
      </c>
      <c r="D4" s="45">
        <f>E4-AB4</f>
        <v>-1004.535359999998</v>
      </c>
      <c r="E4" s="45">
        <v>11863.7</v>
      </c>
      <c r="F4" s="45">
        <f>D19/1000</f>
        <v>6777.3004700000001</v>
      </c>
      <c r="G4" s="46"/>
      <c r="H4" s="46">
        <v>0</v>
      </c>
      <c r="I4" s="121">
        <f>(D4-H4)/(E4-F4-G4)</f>
        <v>-0.19749438754764864</v>
      </c>
      <c r="J4" s="48" t="s">
        <v>94</v>
      </c>
      <c r="K4" s="49">
        <f>IF(I4&lt;=0.05,1,0)</f>
        <v>1</v>
      </c>
      <c r="L4" s="45">
        <v>0</v>
      </c>
      <c r="M4" s="50"/>
      <c r="N4" s="45">
        <v>34202.9</v>
      </c>
      <c r="O4" s="45"/>
      <c r="P4" s="45">
        <v>22587.100000000002</v>
      </c>
      <c r="Q4" s="50">
        <v>0</v>
      </c>
      <c r="R4" s="51">
        <f>G4</f>
        <v>0</v>
      </c>
      <c r="S4" s="52">
        <f>(L4-R4)/(N4-P4-R4)</f>
        <v>0</v>
      </c>
      <c r="T4" s="48" t="s">
        <v>95</v>
      </c>
      <c r="U4" s="49">
        <f>IF(S4&lt;=1,1,0)</f>
        <v>1</v>
      </c>
      <c r="V4" s="45">
        <v>0</v>
      </c>
      <c r="W4" s="45">
        <v>0</v>
      </c>
      <c r="X4" s="53">
        <v>0</v>
      </c>
      <c r="Y4" s="48" t="s">
        <v>96</v>
      </c>
      <c r="Z4" s="49">
        <f>IF(X4&lt;=1,1,0)</f>
        <v>1</v>
      </c>
      <c r="AA4" s="50">
        <v>0</v>
      </c>
      <c r="AB4" s="46">
        <f>D24/1000</f>
        <v>12868.235359999999</v>
      </c>
      <c r="AC4" s="45">
        <v>104.146</v>
      </c>
      <c r="AD4" s="53">
        <f>AA4/(AB4-AC4)</f>
        <v>0</v>
      </c>
      <c r="AE4" s="48" t="s">
        <v>97</v>
      </c>
      <c r="AF4" s="49">
        <f>IF(AD4&lt;=0.15,1,0)</f>
        <v>1</v>
      </c>
      <c r="AG4" s="54">
        <v>0</v>
      </c>
      <c r="AH4" s="45">
        <f>D4</f>
        <v>-1004.535359999998</v>
      </c>
      <c r="AI4" s="50">
        <v>0</v>
      </c>
      <c r="AJ4" s="53">
        <f>AG4/(AH4+AI4)</f>
        <v>0</v>
      </c>
      <c r="AK4" s="48" t="s">
        <v>96</v>
      </c>
      <c r="AL4" s="49">
        <f>IF(AJ4&lt;=1,1,0)</f>
        <v>1</v>
      </c>
      <c r="AM4" s="55">
        <v>4729.2</v>
      </c>
      <c r="AN4" s="55">
        <v>4754</v>
      </c>
      <c r="AO4" s="56">
        <f>AM4/AN4</f>
        <v>0.99478334034497262</v>
      </c>
      <c r="AP4" s="48" t="s">
        <v>96</v>
      </c>
      <c r="AQ4" s="49">
        <f>IF(AO4&lt;=1,1,0)</f>
        <v>1</v>
      </c>
      <c r="AR4" s="57">
        <v>1074.56</v>
      </c>
      <c r="AS4" s="57">
        <v>3531.22</v>
      </c>
      <c r="AT4" s="56">
        <f>AR4/AS4</f>
        <v>0.30430276221815689</v>
      </c>
      <c r="AU4" s="48" t="s">
        <v>96</v>
      </c>
      <c r="AV4" s="49">
        <f>IF(AT4&lt;=1,1,0)</f>
        <v>1</v>
      </c>
      <c r="AW4" s="45">
        <v>4052.4</v>
      </c>
      <c r="AX4" s="45">
        <v>9597.1</v>
      </c>
      <c r="AY4" s="53">
        <f>AW4/AX4</f>
        <v>0.42225255545946172</v>
      </c>
      <c r="AZ4" s="49">
        <f>IF(AY4&lt;0.9,-1,IF(AY4&lt;=1.1,0,-1))</f>
        <v>-1</v>
      </c>
      <c r="BA4" s="45">
        <f>AW4</f>
        <v>4052.4</v>
      </c>
      <c r="BB4" s="45">
        <v>3798.8</v>
      </c>
      <c r="BC4" s="58">
        <f>BA4/BB4</f>
        <v>1.0667579235548068</v>
      </c>
      <c r="BD4" s="48">
        <v>1.0740000000000001</v>
      </c>
      <c r="BE4" s="49">
        <f>IF(BC4&lt;BD4,-1,IF(BC4&gt;=BD4,0))</f>
        <v>-1</v>
      </c>
      <c r="BF4" s="123">
        <v>959.4</v>
      </c>
      <c r="BG4" s="50">
        <v>1015.7</v>
      </c>
      <c r="BH4" s="59">
        <f>BF4/BG4</f>
        <v>0.94457024712021265</v>
      </c>
      <c r="BI4" s="49">
        <f>IF(BH4&lt;1,1,(IF(BH4=1,0,(IF(BH4&lt;=1.5,-1,-2)))))</f>
        <v>1</v>
      </c>
      <c r="BJ4" s="57">
        <f>(-D26*0.001)+BK4</f>
        <v>12410.662349999999</v>
      </c>
      <c r="BK4" s="46">
        <f>D24/1000</f>
        <v>12868.235359999999</v>
      </c>
      <c r="BL4" s="53">
        <f>BJ4/BK4</f>
        <v>0.96444166607160964</v>
      </c>
      <c r="BM4" s="49">
        <f>IF(BL4&gt;=0.9,1,IF(BL4&lt;0.9,0))</f>
        <v>1</v>
      </c>
      <c r="BN4" s="57">
        <v>5650.45</v>
      </c>
      <c r="BO4" s="57">
        <f>BK4-E28*0.001</f>
        <v>12868.235359999999</v>
      </c>
      <c r="BP4" s="57"/>
      <c r="BQ4" s="57"/>
      <c r="BR4" s="53">
        <f>BQ4/(1.1*(BN4+BO4+BP4)/3)</f>
        <v>0</v>
      </c>
      <c r="BS4" s="49">
        <f>IF(BR4&lt;0.5,0,IF(BR4&lt;0.7,0.5,IF(BR4&lt;=1.3,1,IF(BR4&lt;=1.5,0.5,0))))</f>
        <v>0</v>
      </c>
      <c r="BT4" s="50"/>
      <c r="BU4" s="60">
        <f>IF(ISBLANK(BT4),0,-1)</f>
        <v>0</v>
      </c>
      <c r="BV4" s="61"/>
      <c r="BW4" s="60">
        <f>IF(ISBLANK(BV4),0,-1)</f>
        <v>0</v>
      </c>
      <c r="BX4" s="61"/>
      <c r="BY4" s="49">
        <f>IF(ISBLANK(BX4),0,-1)</f>
        <v>0</v>
      </c>
      <c r="BZ4" s="48"/>
      <c r="CA4" s="49">
        <f>IF(ISBLANK(BZ4),0,-1)</f>
        <v>0</v>
      </c>
      <c r="CB4" s="48"/>
      <c r="CC4" s="49">
        <f>IF(ISBLANK(CB4),0,-1)</f>
        <v>0</v>
      </c>
      <c r="CD4" s="62" t="s">
        <v>98</v>
      </c>
      <c r="CE4" s="63">
        <f>IF(ISBLANK(CD4),0,0.5)</f>
        <v>0.5</v>
      </c>
      <c r="CF4" s="64"/>
      <c r="CG4" s="49">
        <f>IF(ISBLANK(CF4),0,-1)</f>
        <v>0</v>
      </c>
      <c r="CH4" s="65" t="s">
        <v>98</v>
      </c>
      <c r="CI4" s="66">
        <f>IF(ISBLANK(CH4),0,0.5)</f>
        <v>0.5</v>
      </c>
      <c r="CJ4" s="65"/>
      <c r="CK4" s="66">
        <f>IF(ISBLANK(CJ4),0,0.5)</f>
        <v>0</v>
      </c>
      <c r="CL4" s="67">
        <v>1</v>
      </c>
      <c r="CM4" s="67">
        <v>1</v>
      </c>
      <c r="CN4" s="67"/>
      <c r="CO4" s="68"/>
      <c r="CP4" s="67">
        <v>1</v>
      </c>
      <c r="CQ4" s="69">
        <f>CL4+CM4+CN4+CO4+CP4</f>
        <v>3</v>
      </c>
      <c r="CR4" s="49">
        <f>IF(CQ4=5,1,0)</f>
        <v>0</v>
      </c>
      <c r="CS4" s="48"/>
      <c r="CT4" s="49">
        <f>IF(ISBLANK(CS4),0,0.5)</f>
        <v>0</v>
      </c>
      <c r="CU4" s="70"/>
      <c r="CV4" s="49">
        <f>IF(ISBLANK(CU4),0,1)</f>
        <v>0</v>
      </c>
      <c r="CW4" s="71"/>
      <c r="CX4" s="71"/>
      <c r="CY4" s="71"/>
      <c r="CZ4" s="71"/>
      <c r="DA4" s="71"/>
      <c r="DB4" s="71"/>
      <c r="DC4" s="71"/>
      <c r="DD4" s="71"/>
    </row>
    <row r="5" spans="1:108" s="96" customFormat="1" ht="49.5" customHeight="1">
      <c r="A5" s="73" t="s">
        <v>99</v>
      </c>
      <c r="B5" s="43">
        <v>8.5</v>
      </c>
      <c r="C5" s="43">
        <f>RANK(B5,B$4:B$5)</f>
        <v>1</v>
      </c>
      <c r="D5" s="45">
        <f>E5-AB5</f>
        <v>-371.69999999999709</v>
      </c>
      <c r="E5" s="74">
        <v>21451.4</v>
      </c>
      <c r="F5" s="74">
        <v>15723.7</v>
      </c>
      <c r="G5" s="75"/>
      <c r="H5" s="75">
        <v>0</v>
      </c>
      <c r="I5" s="76">
        <f>(D5-H5)/(E5-F5-G5)</f>
        <v>-6.4895158615150411E-2</v>
      </c>
      <c r="J5" s="77" t="s">
        <v>94</v>
      </c>
      <c r="K5" s="78">
        <f>IF(I5&lt;=0.05,1,0)</f>
        <v>1</v>
      </c>
      <c r="L5" s="74">
        <v>0</v>
      </c>
      <c r="M5" s="79"/>
      <c r="N5" s="74">
        <v>45170.6</v>
      </c>
      <c r="O5" s="74"/>
      <c r="P5" s="74">
        <v>33807.699999999997</v>
      </c>
      <c r="Q5" s="79"/>
      <c r="R5" s="80">
        <v>0</v>
      </c>
      <c r="S5" s="81">
        <f>(L5-R5)/(N5-P5-R5)</f>
        <v>0</v>
      </c>
      <c r="T5" s="77" t="s">
        <v>95</v>
      </c>
      <c r="U5" s="78">
        <f>IF(S5&lt;=0.5,1,0)</f>
        <v>1</v>
      </c>
      <c r="V5" s="74">
        <v>0</v>
      </c>
      <c r="W5" s="74">
        <v>0</v>
      </c>
      <c r="X5" s="82">
        <v>0</v>
      </c>
      <c r="Y5" s="77" t="s">
        <v>96</v>
      </c>
      <c r="Z5" s="78">
        <f>IF(X5&lt;=1,1,0)</f>
        <v>1</v>
      </c>
      <c r="AA5" s="79">
        <v>0</v>
      </c>
      <c r="AB5" s="75">
        <v>21823.1</v>
      </c>
      <c r="AC5" s="74">
        <v>126</v>
      </c>
      <c r="AD5" s="82">
        <f>AA5/(AB5-AC5)</f>
        <v>0</v>
      </c>
      <c r="AE5" s="77" t="s">
        <v>97</v>
      </c>
      <c r="AF5" s="78">
        <f>IF(AD5&lt;=0.15,1,0)</f>
        <v>1</v>
      </c>
      <c r="AG5" s="75">
        <v>0</v>
      </c>
      <c r="AH5" s="45">
        <v>371.7</v>
      </c>
      <c r="AI5" s="79">
        <v>0</v>
      </c>
      <c r="AJ5" s="82">
        <f>AG5/(AH5+AI5)</f>
        <v>0</v>
      </c>
      <c r="AK5" s="77" t="s">
        <v>96</v>
      </c>
      <c r="AL5" s="78">
        <f>IF(AJ5&lt;=1,1,0)</f>
        <v>1</v>
      </c>
      <c r="AM5" s="83">
        <v>11899</v>
      </c>
      <c r="AN5" s="83">
        <v>11899</v>
      </c>
      <c r="AO5" s="84">
        <f>AM5/AN5</f>
        <v>1</v>
      </c>
      <c r="AP5" s="77" t="s">
        <v>96</v>
      </c>
      <c r="AQ5" s="78">
        <f>IF(AO5&lt;=1,1,0)</f>
        <v>1</v>
      </c>
      <c r="AR5" s="85">
        <v>3611.2</v>
      </c>
      <c r="AS5" s="85">
        <v>8820.7999999999993</v>
      </c>
      <c r="AT5" s="84">
        <f>AR5/AS5</f>
        <v>0.40939597315436244</v>
      </c>
      <c r="AU5" s="77" t="s">
        <v>96</v>
      </c>
      <c r="AV5" s="78">
        <f>IF(AT5&lt;=1,1,0)</f>
        <v>1</v>
      </c>
      <c r="AW5" s="74">
        <v>4183.8999999999996</v>
      </c>
      <c r="AX5" s="74">
        <v>9219.2000000000007</v>
      </c>
      <c r="AY5" s="82">
        <f>AW5/AX5</f>
        <v>0.45382462686567154</v>
      </c>
      <c r="AZ5" s="78">
        <f>IF(AY5&lt;0.9,-1,IF(AY5&lt;=1.1,0,-1))</f>
        <v>-1</v>
      </c>
      <c r="BA5" s="74">
        <f>AW5</f>
        <v>4183.8999999999996</v>
      </c>
      <c r="BB5" s="85">
        <v>3365.4</v>
      </c>
      <c r="BC5" s="86">
        <f>BA5/BB5</f>
        <v>1.2432103167528377</v>
      </c>
      <c r="BD5" s="77">
        <v>1.0740000000000001</v>
      </c>
      <c r="BE5" s="78">
        <f>IF(BC5&lt;BD5,-1,IF(BC5&gt;=BD5,0))</f>
        <v>0</v>
      </c>
      <c r="BF5" s="79">
        <v>6.5</v>
      </c>
      <c r="BG5" s="79">
        <v>6.3</v>
      </c>
      <c r="BH5" s="59">
        <f>BF5/BG5</f>
        <v>1.0317460317460319</v>
      </c>
      <c r="BI5" s="78">
        <f>IF(BH5&lt;1,1,(IF(BH5=1,0,(IF(BH5&lt;=1.5,-1,-2)))))</f>
        <v>-1</v>
      </c>
      <c r="BJ5" s="85">
        <v>18486.400000000001</v>
      </c>
      <c r="BK5" s="75">
        <v>21823.1</v>
      </c>
      <c r="BL5" s="82">
        <f>BJ5/BK5</f>
        <v>0.84710238233798141</v>
      </c>
      <c r="BM5" s="78">
        <f>IF(BL5&gt;=0.9,1,IF(BL5&lt;0.9,0))</f>
        <v>0</v>
      </c>
      <c r="BN5" s="85">
        <v>8564.9599999999991</v>
      </c>
      <c r="BO5" s="85">
        <v>11320</v>
      </c>
      <c r="BP5" s="85">
        <v>0</v>
      </c>
      <c r="BQ5" s="85">
        <v>0</v>
      </c>
      <c r="BR5" s="82">
        <f>BQ5/(1.1*(BN5+BO5+BP5)/3)</f>
        <v>0</v>
      </c>
      <c r="BS5" s="78">
        <f>IF(BR5&lt;0.5,0,IF(BR5&lt;0.7,0.5,IF(BR5&lt;=1.3,1,IF(BR5&lt;=1.5,0.5,0))))</f>
        <v>0</v>
      </c>
      <c r="BT5" s="79"/>
      <c r="BU5" s="87">
        <f>IF(ISBLANK(BT5),0,-1)</f>
        <v>0</v>
      </c>
      <c r="BV5" s="88"/>
      <c r="BW5" s="87">
        <f>IF(ISBLANK(BV5),0,-1)</f>
        <v>0</v>
      </c>
      <c r="BX5" s="88"/>
      <c r="BY5" s="78">
        <f>IF(ISBLANK(BX5),0,-1)</f>
        <v>0</v>
      </c>
      <c r="BZ5" s="77"/>
      <c r="CA5" s="78">
        <f>IF(ISBLANK(BZ5),0,-1)</f>
        <v>0</v>
      </c>
      <c r="CB5" s="77"/>
      <c r="CC5" s="78">
        <f>IF(ISBLANK(CB5),0,-1)</f>
        <v>0</v>
      </c>
      <c r="CD5" s="89" t="s">
        <v>98</v>
      </c>
      <c r="CE5" s="90">
        <f>IF(ISBLANK(CD5),0,0.5)</f>
        <v>0.5</v>
      </c>
      <c r="CF5" s="64" t="s">
        <v>119</v>
      </c>
      <c r="CG5" s="49">
        <f>IF(ISBLANK(CF5),0,-1)</f>
        <v>-1</v>
      </c>
      <c r="CH5" s="91" t="s">
        <v>98</v>
      </c>
      <c r="CI5" s="92">
        <f>IF(ISBLANK(CH5),0,0.5)</f>
        <v>0.5</v>
      </c>
      <c r="CJ5" s="91"/>
      <c r="CK5" s="92">
        <f>IF(ISBLANK(CJ5),0,0.5)</f>
        <v>0</v>
      </c>
      <c r="CL5" s="93">
        <v>1</v>
      </c>
      <c r="CM5" s="93">
        <v>1</v>
      </c>
      <c r="CN5" s="93">
        <v>1</v>
      </c>
      <c r="CO5" s="93">
        <v>1</v>
      </c>
      <c r="CP5" s="93">
        <v>1</v>
      </c>
      <c r="CQ5" s="94">
        <f>CL5+CM5+CN5+CO5+CP5</f>
        <v>5</v>
      </c>
      <c r="CR5" s="78">
        <f>IF(CQ5=5,1,0)</f>
        <v>1</v>
      </c>
      <c r="CS5" s="77"/>
      <c r="CT5" s="78">
        <f>IF(ISBLANK(CS5),0,0.5)</f>
        <v>0</v>
      </c>
      <c r="CU5" s="95"/>
      <c r="CV5" s="78">
        <f>IF(ISBLANK(CU5),0,1)</f>
        <v>0</v>
      </c>
      <c r="CW5" s="71"/>
      <c r="CX5" s="71"/>
      <c r="CY5" s="71"/>
      <c r="CZ5" s="71"/>
      <c r="DA5" s="71"/>
      <c r="DB5" s="71"/>
      <c r="DC5" s="71"/>
      <c r="DD5" s="71"/>
    </row>
    <row r="6" spans="1:108" s="106" customFormat="1" ht="12" customHeight="1">
      <c r="A6" s="97" t="s">
        <v>100</v>
      </c>
      <c r="B6" s="98"/>
      <c r="C6" s="99"/>
      <c r="D6" s="99">
        <f>SUM(D4:D5)</f>
        <v>-1376.2353599999951</v>
      </c>
      <c r="E6" s="99">
        <f>SUM(E4:E5)</f>
        <v>33315.100000000006</v>
      </c>
      <c r="F6" s="99">
        <f>SUM(F4:F5)</f>
        <v>22501.000469999999</v>
      </c>
      <c r="G6" s="99">
        <f>SUM(G4:G5)</f>
        <v>0</v>
      </c>
      <c r="H6" s="99"/>
      <c r="I6" s="99"/>
      <c r="J6" s="99">
        <f>SUM(J4:J5)</f>
        <v>0</v>
      </c>
      <c r="K6" s="99"/>
      <c r="L6" s="100">
        <f t="shared" ref="L6:R6" si="0">SUM(L4:L5)</f>
        <v>0</v>
      </c>
      <c r="M6" s="100">
        <f t="shared" si="0"/>
        <v>0</v>
      </c>
      <c r="N6" s="100">
        <f t="shared" si="0"/>
        <v>79373.5</v>
      </c>
      <c r="O6" s="100">
        <f t="shared" si="0"/>
        <v>0</v>
      </c>
      <c r="P6" s="100">
        <f t="shared" si="0"/>
        <v>56394.8</v>
      </c>
      <c r="Q6" s="100">
        <f t="shared" si="0"/>
        <v>0</v>
      </c>
      <c r="R6" s="100">
        <f t="shared" si="0"/>
        <v>0</v>
      </c>
      <c r="S6" s="100"/>
      <c r="T6" s="100">
        <f>SUM(T4:T5)</f>
        <v>0</v>
      </c>
      <c r="U6" s="99"/>
      <c r="V6" s="99">
        <f>SUM(V4:V5)</f>
        <v>0</v>
      </c>
      <c r="W6" s="99">
        <f>SUM(W4:W5)</f>
        <v>0</v>
      </c>
      <c r="X6" s="99"/>
      <c r="Y6" s="99">
        <f>SUM(Y4:Y5)</f>
        <v>0</v>
      </c>
      <c r="Z6" s="99"/>
      <c r="AA6" s="99">
        <f>SUM(AA4:AA5)</f>
        <v>0</v>
      </c>
      <c r="AB6" s="99">
        <f>SUM(AB4:AB5)</f>
        <v>34691.335359999997</v>
      </c>
      <c r="AC6" s="99">
        <f>SUM(AC4:AC5)</f>
        <v>230.14600000000002</v>
      </c>
      <c r="AD6" s="99"/>
      <c r="AE6" s="99">
        <f>SUM(AE4:AE5)</f>
        <v>0</v>
      </c>
      <c r="AF6" s="99"/>
      <c r="AG6" s="99">
        <f>SUM(AG4:AG5)</f>
        <v>0</v>
      </c>
      <c r="AH6" s="99">
        <f>SUM(AH4:AH5)</f>
        <v>-632.83535999999799</v>
      </c>
      <c r="AI6" s="99">
        <f>SUM(AI4:AI5)</f>
        <v>0</v>
      </c>
      <c r="AJ6" s="99"/>
      <c r="AK6" s="99"/>
      <c r="AL6" s="99"/>
      <c r="AM6" s="99">
        <f>SUM(AM4:AM5)</f>
        <v>16628.2</v>
      </c>
      <c r="AN6" s="99">
        <f>SUM(AN4:AN5)</f>
        <v>16653</v>
      </c>
      <c r="AO6" s="99"/>
      <c r="AP6" s="99"/>
      <c r="AQ6" s="99"/>
      <c r="AR6" s="99"/>
      <c r="AS6" s="99"/>
      <c r="AT6" s="99"/>
      <c r="AU6" s="99">
        <f>SUM(AU4:AU5)</f>
        <v>0</v>
      </c>
      <c r="AV6" s="99"/>
      <c r="AW6" s="99">
        <f>SUM(AW4:AW5)</f>
        <v>8236.2999999999993</v>
      </c>
      <c r="AX6" s="101">
        <f>SUM(AX4:AX5)</f>
        <v>18816.300000000003</v>
      </c>
      <c r="AY6" s="102"/>
      <c r="AZ6" s="99"/>
      <c r="BA6" s="99">
        <f>SUM(BA4:BA5)</f>
        <v>8236.2999999999993</v>
      </c>
      <c r="BB6" s="99">
        <f>SUM(BB4:BB5)</f>
        <v>7164.2000000000007</v>
      </c>
      <c r="BC6" s="99">
        <f>SUM(BC4:BC5)</f>
        <v>2.3099682403076445</v>
      </c>
      <c r="BD6" s="99">
        <f>SUM(BD4:BD5)</f>
        <v>2.1480000000000001</v>
      </c>
      <c r="BE6" s="99"/>
      <c r="BF6" s="99"/>
      <c r="BG6" s="99"/>
      <c r="BH6" s="99"/>
      <c r="BI6" s="99"/>
      <c r="BJ6" s="99">
        <f>SUM(BJ4:BJ5)</f>
        <v>30897.06235</v>
      </c>
      <c r="BK6" s="99">
        <f>SUM(BK4:BK5)</f>
        <v>34691.335359999997</v>
      </c>
      <c r="BL6" s="99"/>
      <c r="BM6" s="99"/>
      <c r="BN6" s="99">
        <f>SUM(BN4:BN5)</f>
        <v>14215.41</v>
      </c>
      <c r="BO6" s="99">
        <f>SUM(BO4:BO5)</f>
        <v>24188.235359999999</v>
      </c>
      <c r="BP6" s="99">
        <f>SUM(BP4:BP5)</f>
        <v>0</v>
      </c>
      <c r="BQ6" s="99">
        <f>SUM(BQ4:BQ5)</f>
        <v>0</v>
      </c>
      <c r="BR6" s="99"/>
      <c r="BS6" s="99"/>
      <c r="BT6" s="99">
        <f>SUM(BT4:BT5)</f>
        <v>0</v>
      </c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103"/>
      <c r="CM6" s="104"/>
      <c r="CN6" s="105"/>
      <c r="CO6" s="104"/>
      <c r="CP6" s="104"/>
      <c r="CQ6" s="104"/>
      <c r="CR6" s="103"/>
      <c r="CS6" s="103"/>
      <c r="CT6" s="103"/>
      <c r="CU6" s="103"/>
      <c r="CV6" s="103"/>
    </row>
    <row r="7" spans="1:108">
      <c r="AX7" s="107"/>
    </row>
    <row r="8" spans="1:108" s="72" customFormat="1" ht="50.25" hidden="1" customHeight="1">
      <c r="A8" s="42" t="s">
        <v>117</v>
      </c>
      <c r="B8" s="43">
        <f>K8+U8+Z8+AF8+AL8+AQ8+AV8+AZ8+BE8+BI8+BM8+BS8+BU8+BW8+BY8+CA8+CC8+CE8+CG8+CI8+CK8+CR8+CT8+CV8</f>
        <v>8</v>
      </c>
      <c r="C8" s="44">
        <f>RANK(B8,B$4:B$5)</f>
        <v>2</v>
      </c>
      <c r="D8" s="45">
        <v>-975.01</v>
      </c>
      <c r="E8" s="45">
        <v>4714.1000000000004</v>
      </c>
      <c r="F8" s="45">
        <v>5689.15</v>
      </c>
      <c r="G8" s="46">
        <v>2495.9</v>
      </c>
      <c r="H8" s="46">
        <v>0</v>
      </c>
      <c r="I8" s="47">
        <f>(D8-H8)/(E8-F8-G8)</f>
        <v>0.28090580388654407</v>
      </c>
      <c r="J8" s="48" t="s">
        <v>94</v>
      </c>
      <c r="K8" s="49">
        <f>IF(I8&lt;=0.05,1,0)</f>
        <v>0</v>
      </c>
      <c r="L8" s="45">
        <v>0</v>
      </c>
      <c r="M8" s="50"/>
      <c r="N8" s="45">
        <v>34202.9</v>
      </c>
      <c r="O8" s="45"/>
      <c r="P8" s="45">
        <v>22587.1</v>
      </c>
      <c r="Q8" s="50"/>
      <c r="R8" s="51">
        <v>0</v>
      </c>
      <c r="S8" s="52">
        <f>(L8-R8)/(N8-P8-R8)</f>
        <v>0</v>
      </c>
      <c r="T8" s="48" t="s">
        <v>95</v>
      </c>
      <c r="U8" s="49">
        <f>IF(S8&lt;=0.5,1,0)</f>
        <v>1</v>
      </c>
      <c r="V8" s="45">
        <v>0</v>
      </c>
      <c r="W8" s="45">
        <v>0</v>
      </c>
      <c r="X8" s="53">
        <v>0</v>
      </c>
      <c r="Y8" s="48" t="s">
        <v>96</v>
      </c>
      <c r="Z8" s="49">
        <f>IF(X8&lt;=1,1,0)</f>
        <v>1</v>
      </c>
      <c r="AA8" s="50">
        <v>0</v>
      </c>
      <c r="AB8" s="46">
        <v>5689.15</v>
      </c>
      <c r="AC8" s="45">
        <v>38.700000000000003</v>
      </c>
      <c r="AD8" s="53">
        <f>AA8/(AB8-AC8)</f>
        <v>0</v>
      </c>
      <c r="AE8" s="48" t="s">
        <v>97</v>
      </c>
      <c r="AF8" s="49">
        <f>IF(AD8&lt;=0.15,1,0)</f>
        <v>1</v>
      </c>
      <c r="AG8" s="54">
        <v>0</v>
      </c>
      <c r="AH8" s="45">
        <v>-975.01</v>
      </c>
      <c r="AI8" s="50">
        <v>0</v>
      </c>
      <c r="AJ8" s="53">
        <f>AG8/(AH8+AI8)</f>
        <v>0</v>
      </c>
      <c r="AK8" s="48" t="s">
        <v>96</v>
      </c>
      <c r="AL8" s="49">
        <f>IF(AJ8&lt;=1,1,0)</f>
        <v>1</v>
      </c>
      <c r="AM8" s="55">
        <v>4729.2</v>
      </c>
      <c r="AN8" s="55">
        <v>4754</v>
      </c>
      <c r="AO8" s="56">
        <f>AM8/AN8</f>
        <v>0.99478334034497262</v>
      </c>
      <c r="AP8" s="48" t="s">
        <v>96</v>
      </c>
      <c r="AQ8" s="49">
        <f>IF(AO8&lt;=1,1,0)</f>
        <v>1</v>
      </c>
      <c r="AR8" s="57">
        <v>849.75</v>
      </c>
      <c r="AS8" s="57">
        <v>3531.22</v>
      </c>
      <c r="AT8" s="56">
        <f>AR8/AS8</f>
        <v>0.24063921251012399</v>
      </c>
      <c r="AU8" s="48" t="s">
        <v>96</v>
      </c>
      <c r="AV8" s="49">
        <f>IF(AT8&lt;=1,1,0)</f>
        <v>1</v>
      </c>
      <c r="AW8" s="45">
        <v>1879.15</v>
      </c>
      <c r="AX8" s="45">
        <v>9597.1</v>
      </c>
      <c r="AY8" s="53">
        <f>AW8/AX8</f>
        <v>0.19580394077377541</v>
      </c>
      <c r="AZ8" s="49">
        <f>IF(AY8&lt;0.9,-1,IF(AY8&lt;=1.1,0,-1))</f>
        <v>-1</v>
      </c>
      <c r="BA8" s="57">
        <v>1879.1</v>
      </c>
      <c r="BB8" s="57">
        <v>1533.7</v>
      </c>
      <c r="BC8" s="58">
        <f>BA8/BB8</f>
        <v>1.2252070157136337</v>
      </c>
      <c r="BD8" s="48">
        <v>1.0740000000000001</v>
      </c>
      <c r="BE8" s="49">
        <f>IF(BC8&lt;BD8,-1,IF(BC8&gt;=BD8,0))</f>
        <v>0</v>
      </c>
      <c r="BF8" s="50">
        <v>932.3</v>
      </c>
      <c r="BG8" s="50">
        <v>1015.7</v>
      </c>
      <c r="BH8" s="59">
        <f>BF8/BG8</f>
        <v>0.91788914049424031</v>
      </c>
      <c r="BI8" s="49">
        <f>IF(BH8&lt;1,1,(IF(BH8=1,0,(IF(BH8&lt;=1.5,-1,-2)))))</f>
        <v>1</v>
      </c>
      <c r="BJ8" s="57">
        <v>5466.57</v>
      </c>
      <c r="BK8" s="46">
        <v>5689.15</v>
      </c>
      <c r="BL8" s="53">
        <f>BJ8/BK8</f>
        <v>0.96087640508687588</v>
      </c>
      <c r="BM8" s="49">
        <f>IF(BL8&gt;=0.9,1,IF(BL8&lt;0.9,0))</f>
        <v>1</v>
      </c>
      <c r="BN8" s="57">
        <v>5650.45</v>
      </c>
      <c r="BO8" s="57">
        <v>0</v>
      </c>
      <c r="BP8" s="57">
        <v>0</v>
      </c>
      <c r="BQ8" s="57">
        <v>0</v>
      </c>
      <c r="BR8" s="53">
        <f>BQ8/(1.1*(BN8+BO8+BP8)/3)</f>
        <v>0</v>
      </c>
      <c r="BS8" s="49">
        <f>IF(BR8&lt;0.5,0,IF(BR8&lt;0.7,0.5,IF(BR8&lt;=1.3,1,IF(BR8&lt;=1.5,0.5,0))))</f>
        <v>0</v>
      </c>
      <c r="BT8" s="50"/>
      <c r="BU8" s="60">
        <f>IF(ISBLANK(BT8),0,-1)</f>
        <v>0</v>
      </c>
      <c r="BV8" s="61"/>
      <c r="BW8" s="60">
        <f>IF(ISBLANK(BV8),0,-1)</f>
        <v>0</v>
      </c>
      <c r="BX8" s="61"/>
      <c r="BY8" s="49">
        <f>IF(ISBLANK(BX8),0,-1)</f>
        <v>0</v>
      </c>
      <c r="BZ8" s="48"/>
      <c r="CA8" s="49">
        <f>IF(ISBLANK(BZ8),0,-1)</f>
        <v>0</v>
      </c>
      <c r="CB8" s="48"/>
      <c r="CC8" s="49">
        <f>IF(ISBLANK(CB8),0,-1)</f>
        <v>0</v>
      </c>
      <c r="CD8" s="62" t="s">
        <v>98</v>
      </c>
      <c r="CE8" s="63">
        <f>IF(ISBLANK(CD8),0,0.5)</f>
        <v>0.5</v>
      </c>
      <c r="CF8" s="64"/>
      <c r="CG8" s="49">
        <f>IF(ISBLANK(CF8),0,-1)</f>
        <v>0</v>
      </c>
      <c r="CH8" s="65" t="s">
        <v>98</v>
      </c>
      <c r="CI8" s="66">
        <f>IF(ISBLANK(CH8),0,0.5)</f>
        <v>0.5</v>
      </c>
      <c r="CJ8" s="65"/>
      <c r="CK8" s="66">
        <f>IF(ISBLANK(CJ8),0,0.5)</f>
        <v>0</v>
      </c>
      <c r="CL8" s="67">
        <v>1</v>
      </c>
      <c r="CM8" s="67">
        <v>1</v>
      </c>
      <c r="CN8" s="67"/>
      <c r="CO8" s="68"/>
      <c r="CP8" s="67">
        <v>1</v>
      </c>
      <c r="CQ8" s="69">
        <f>CL8+CM8+CN8+CO8+CP8</f>
        <v>3</v>
      </c>
      <c r="CR8" s="49">
        <f>IF(CQ8=5,1,0)</f>
        <v>0</v>
      </c>
      <c r="CS8" s="48"/>
      <c r="CT8" s="49">
        <f>IF(ISBLANK(CS8),0,0.5)</f>
        <v>0</v>
      </c>
      <c r="CU8" s="70"/>
      <c r="CV8" s="49">
        <f>IF(ISBLANK(CU8),0,1)</f>
        <v>0</v>
      </c>
      <c r="CW8" s="71"/>
      <c r="CX8" s="71"/>
      <c r="CY8" s="71"/>
      <c r="CZ8" s="71"/>
      <c r="DA8" s="71"/>
      <c r="DB8" s="71"/>
      <c r="DC8" s="71"/>
      <c r="DD8" s="71"/>
    </row>
    <row r="9" spans="1:108" hidden="1">
      <c r="BJ9" s="107"/>
    </row>
    <row r="10" spans="1:108" ht="15.75" hidden="1" thickBot="1">
      <c r="C10" t="s">
        <v>105</v>
      </c>
      <c r="D10" t="s">
        <v>106</v>
      </c>
      <c r="H10" t="s">
        <v>107</v>
      </c>
    </row>
    <row r="11" spans="1:108" s="112" customFormat="1" ht="12" hidden="1">
      <c r="A11" s="134" t="s">
        <v>101</v>
      </c>
      <c r="B11" s="134"/>
      <c r="C11" s="113">
        <v>34202900</v>
      </c>
      <c r="D11" s="113">
        <v>11863713.4</v>
      </c>
      <c r="G11" s="113">
        <v>22220833</v>
      </c>
      <c r="H11" s="113">
        <v>9863565.8200000003</v>
      </c>
    </row>
    <row r="12" spans="1:108" hidden="1">
      <c r="A12" s="133" t="s">
        <v>102</v>
      </c>
      <c r="B12" s="133"/>
      <c r="C12" s="117">
        <f>C13+C15+C14</f>
        <v>9597100</v>
      </c>
      <c r="D12" s="117">
        <f>D13+D15+D14</f>
        <v>4052358.99</v>
      </c>
      <c r="G12" s="117">
        <f>G13+G15+G14</f>
        <v>8693200</v>
      </c>
      <c r="H12" s="117">
        <f>H13+H15+H14</f>
        <v>3798755.8</v>
      </c>
    </row>
    <row r="13" spans="1:108" hidden="1">
      <c r="A13" s="128">
        <v>100</v>
      </c>
      <c r="B13" s="130"/>
      <c r="C13" s="109">
        <v>564000</v>
      </c>
      <c r="D13" s="109">
        <v>304423.59999999998</v>
      </c>
      <c r="G13" s="119">
        <v>535500</v>
      </c>
      <c r="H13" s="119">
        <v>252582.77</v>
      </c>
    </row>
    <row r="14" spans="1:108" hidden="1">
      <c r="A14" s="108"/>
      <c r="B14" s="116"/>
      <c r="C14" s="109">
        <v>2200000</v>
      </c>
      <c r="D14" s="109">
        <v>625657.77</v>
      </c>
    </row>
    <row r="15" spans="1:108" hidden="1">
      <c r="A15" s="128">
        <v>182</v>
      </c>
      <c r="B15" s="130"/>
      <c r="C15" s="109">
        <v>6833100</v>
      </c>
      <c r="D15" s="109">
        <v>3122277.62</v>
      </c>
      <c r="G15" s="119">
        <v>8157700</v>
      </c>
      <c r="H15" s="119">
        <v>3546173.03</v>
      </c>
    </row>
    <row r="16" spans="1:108" hidden="1">
      <c r="A16" s="133" t="s">
        <v>103</v>
      </c>
      <c r="B16" s="133"/>
      <c r="C16" s="117">
        <f>C17+C18</f>
        <v>2018700</v>
      </c>
      <c r="D16" s="117">
        <f>D17+D18</f>
        <v>1034053.94</v>
      </c>
      <c r="G16" s="117">
        <f>G17+G18</f>
        <v>4371900</v>
      </c>
      <c r="H16" s="117">
        <f>H17+H18</f>
        <v>2454251.0300000003</v>
      </c>
    </row>
    <row r="17" spans="1:8" s="115" customFormat="1" ht="27" hidden="1" customHeight="1">
      <c r="A17" s="135">
        <v>919</v>
      </c>
      <c r="B17" s="136"/>
      <c r="C17" s="114">
        <v>1421100</v>
      </c>
      <c r="D17" s="114">
        <v>470712.24</v>
      </c>
      <c r="G17" s="119">
        <v>3527100</v>
      </c>
      <c r="H17" s="119">
        <v>1747321.04</v>
      </c>
    </row>
    <row r="18" spans="1:8" ht="27" hidden="1" customHeight="1">
      <c r="A18" s="131">
        <v>980</v>
      </c>
      <c r="B18" s="132"/>
      <c r="C18" s="109">
        <v>597600</v>
      </c>
      <c r="D18" s="109">
        <v>563341.69999999995</v>
      </c>
      <c r="G18" s="119">
        <v>844800</v>
      </c>
      <c r="H18" s="119">
        <v>706929.99</v>
      </c>
    </row>
    <row r="19" spans="1:8" s="110" customFormat="1" hidden="1">
      <c r="A19" s="133" t="s">
        <v>104</v>
      </c>
      <c r="B19" s="133"/>
      <c r="C19" s="117">
        <v>22587100</v>
      </c>
      <c r="D19" s="117">
        <v>6777300.4699999997</v>
      </c>
      <c r="G19" s="117">
        <v>9155733</v>
      </c>
      <c r="H19" s="117">
        <v>3610558.99</v>
      </c>
    </row>
    <row r="20" spans="1:8" hidden="1">
      <c r="A20" s="128"/>
      <c r="B20" s="128"/>
      <c r="C20" s="107"/>
    </row>
    <row r="21" spans="1:8" hidden="1">
      <c r="A21" s="128"/>
      <c r="B21" s="128"/>
      <c r="C21" s="107">
        <f>C19+C16+C12</f>
        <v>34202900</v>
      </c>
      <c r="D21" s="118">
        <f>D19+D16+D12</f>
        <v>11863713.4</v>
      </c>
      <c r="G21" s="111">
        <f>G19+G16+G12</f>
        <v>22220833</v>
      </c>
      <c r="H21" s="111">
        <f>H19+H16+H12</f>
        <v>9863565.8200000003</v>
      </c>
    </row>
    <row r="22" spans="1:8" hidden="1">
      <c r="A22" s="128"/>
      <c r="B22" s="128"/>
      <c r="C22" s="107"/>
      <c r="D22" s="107">
        <f>D21-D11</f>
        <v>0</v>
      </c>
      <c r="G22" s="107">
        <f>G21-G11</f>
        <v>0</v>
      </c>
      <c r="H22" s="107">
        <f>H21-H11</f>
        <v>0</v>
      </c>
    </row>
    <row r="23" spans="1:8" ht="15.75" hidden="1" thickBot="1">
      <c r="A23" s="128"/>
      <c r="B23" s="128"/>
    </row>
    <row r="24" spans="1:8" hidden="1">
      <c r="A24" s="128" t="s">
        <v>108</v>
      </c>
      <c r="B24" s="128"/>
      <c r="C24" s="120">
        <v>36301960.630000003</v>
      </c>
      <c r="D24" s="120">
        <v>12868235.359999999</v>
      </c>
    </row>
    <row r="25" spans="1:8" hidden="1">
      <c r="A25" s="128" t="s">
        <v>109</v>
      </c>
      <c r="B25" s="128"/>
      <c r="C25" s="122">
        <v>266700</v>
      </c>
      <c r="D25" s="122">
        <v>104146</v>
      </c>
    </row>
    <row r="26" spans="1:8" hidden="1">
      <c r="A26" s="128" t="s">
        <v>110</v>
      </c>
      <c r="B26" s="128"/>
      <c r="C26" s="122">
        <v>999800</v>
      </c>
      <c r="D26" s="122">
        <v>457573.01</v>
      </c>
    </row>
    <row r="27" spans="1:8" hidden="1">
      <c r="A27" s="128"/>
      <c r="B27" s="128"/>
    </row>
    <row r="28" spans="1:8" s="125" customFormat="1" hidden="1">
      <c r="A28" s="129" t="s">
        <v>116</v>
      </c>
      <c r="B28" s="129"/>
      <c r="C28" s="126">
        <f>C29+C30+C31+C32+C33+C34+C35</f>
        <v>11919017</v>
      </c>
      <c r="D28" s="126">
        <f>D29+D30+D35</f>
        <v>346776.35</v>
      </c>
    </row>
    <row r="29" spans="1:8" hidden="1">
      <c r="A29" s="128" t="s">
        <v>109</v>
      </c>
      <c r="B29" s="128"/>
      <c r="C29" s="122">
        <v>266700</v>
      </c>
      <c r="D29" s="122">
        <v>104146</v>
      </c>
    </row>
    <row r="30" spans="1:8" hidden="1">
      <c r="A30" s="128" t="s">
        <v>111</v>
      </c>
      <c r="B30" s="128"/>
      <c r="C30" s="122">
        <v>2700</v>
      </c>
      <c r="D30" s="122">
        <v>2100</v>
      </c>
    </row>
    <row r="31" spans="1:8" hidden="1">
      <c r="A31" s="128" t="s">
        <v>112</v>
      </c>
      <c r="B31" s="128"/>
      <c r="C31" s="122">
        <v>5368000</v>
      </c>
      <c r="D31" s="122">
        <v>2684498</v>
      </c>
    </row>
    <row r="32" spans="1:8" hidden="1">
      <c r="A32" s="108"/>
      <c r="B32" s="108"/>
      <c r="C32" s="122">
        <v>1000000</v>
      </c>
      <c r="D32" s="122">
        <v>1000000</v>
      </c>
    </row>
    <row r="33" spans="1:4" hidden="1">
      <c r="A33" t="s">
        <v>113</v>
      </c>
      <c r="C33" s="122">
        <v>1000000</v>
      </c>
      <c r="D33" s="122">
        <v>841130</v>
      </c>
    </row>
    <row r="34" spans="1:4" hidden="1">
      <c r="A34" t="s">
        <v>114</v>
      </c>
      <c r="C34" s="122">
        <v>1000000</v>
      </c>
      <c r="D34" s="124">
        <v>848151.48</v>
      </c>
    </row>
    <row r="35" spans="1:4" hidden="1">
      <c r="A35" t="s">
        <v>115</v>
      </c>
      <c r="C35" s="122">
        <v>3281617</v>
      </c>
      <c r="D35" s="122">
        <v>240530.35</v>
      </c>
    </row>
  </sheetData>
  <mergeCells count="44">
    <mergeCell ref="BN2:BS2"/>
    <mergeCell ref="D2:K2"/>
    <mergeCell ref="L2:U2"/>
    <mergeCell ref="V2:Z2"/>
    <mergeCell ref="AA2:AF2"/>
    <mergeCell ref="AG2:AL2"/>
    <mergeCell ref="AM2:AQ2"/>
    <mergeCell ref="AR2:AV2"/>
    <mergeCell ref="AW2:AZ2"/>
    <mergeCell ref="BA2:BE2"/>
    <mergeCell ref="BF2:BI2"/>
    <mergeCell ref="BJ2:BM2"/>
    <mergeCell ref="CU2:CV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R2"/>
    <mergeCell ref="CS2:CT2"/>
    <mergeCell ref="A11:B11"/>
    <mergeCell ref="A12:B12"/>
    <mergeCell ref="A17:B17"/>
    <mergeCell ref="A19:B19"/>
    <mergeCell ref="A20:B20"/>
    <mergeCell ref="A22:B22"/>
    <mergeCell ref="A23:B23"/>
    <mergeCell ref="A13:B13"/>
    <mergeCell ref="A15:B15"/>
    <mergeCell ref="A18:B18"/>
    <mergeCell ref="A16:B16"/>
    <mergeCell ref="A21:B21"/>
    <mergeCell ref="A30:B30"/>
    <mergeCell ref="A31:B31"/>
    <mergeCell ref="A24:B24"/>
    <mergeCell ref="A25:B25"/>
    <mergeCell ref="A26:B26"/>
    <mergeCell ref="A27:B27"/>
    <mergeCell ref="A28:B28"/>
    <mergeCell ref="A29:B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2кв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2022-10-20T05:23:19Z</dcterms:modified>
</cp:coreProperties>
</file>